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odrive\Google Drive (Anúncio 01)\_Anúncios\_O Boticário\Kit Dia das Mães\2022\"/>
    </mc:Choice>
  </mc:AlternateContent>
  <xr:revisionPtr revIDLastSave="0" documentId="13_ncr:1_{BAF63ECD-B3A3-4A0E-9061-93DACB7190BB}" xr6:coauthVersionLast="47" xr6:coauthVersionMax="47" xr10:uidLastSave="{00000000-0000-0000-0000-000000000000}"/>
  <bookViews>
    <workbookView xWindow="-120" yWindow="-120" windowWidth="20730" windowHeight="11040" activeTab="4" xr2:uid="{90F37D06-F440-44AF-9253-71E7B586D948}"/>
  </bookViews>
  <sheets>
    <sheet name="30%" sheetId="1" r:id="rId1"/>
    <sheet name="15%+15%" sheetId="3" r:id="rId2"/>
    <sheet name="Planilha2" sheetId="2" r:id="rId3"/>
    <sheet name="Alessandra" sheetId="4" r:id="rId4"/>
    <sheet name="preço em 25-03-2022" sheetId="5" r:id="rId5"/>
  </sheets>
  <definedNames>
    <definedName name="_xlnm._FilterDatabase" localSheetId="0" hidden="1">'30%'!$B$5:$X$5</definedName>
    <definedName name="_xlnm._FilterDatabase" localSheetId="3" hidden="1">Alessandra!$B$4:$E$18</definedName>
    <definedName name="_xlnm._FilterDatabase" localSheetId="4" hidden="1">'preço em 25-03-2022'!$B$5:$AA$25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3" i="5" l="1"/>
  <c r="D23" i="5" s="1"/>
  <c r="D18" i="5"/>
  <c r="D12" i="5"/>
  <c r="D6" i="5"/>
  <c r="F21" i="5"/>
  <c r="D21" i="5" s="1"/>
  <c r="F18" i="5"/>
  <c r="F17" i="5"/>
  <c r="D17" i="5" s="1"/>
  <c r="F16" i="5"/>
  <c r="Y16" i="5" s="1"/>
  <c r="F15" i="5"/>
  <c r="D15" i="5" s="1"/>
  <c r="F14" i="5"/>
  <c r="D14" i="5" s="1"/>
  <c r="F13" i="5"/>
  <c r="D13" i="5" s="1"/>
  <c r="F12" i="5"/>
  <c r="P12" i="5" s="1"/>
  <c r="F11" i="5"/>
  <c r="D11" i="5" s="1"/>
  <c r="F10" i="5"/>
  <c r="Q10" i="5" s="1"/>
  <c r="F9" i="5"/>
  <c r="Q9" i="5" s="1"/>
  <c r="F7" i="5"/>
  <c r="D7" i="5" s="1"/>
  <c r="F6" i="5"/>
  <c r="Y6" i="5" s="1"/>
  <c r="E20" i="5"/>
  <c r="Y25" i="5"/>
  <c r="T25" i="5"/>
  <c r="R25" i="5"/>
  <c r="Q25" i="5"/>
  <c r="P25" i="5"/>
  <c r="J25" i="5"/>
  <c r="M25" i="5" s="1"/>
  <c r="I25" i="5"/>
  <c r="Y24" i="5"/>
  <c r="T24" i="5"/>
  <c r="R24" i="5"/>
  <c r="Q24" i="5"/>
  <c r="P24" i="5"/>
  <c r="J24" i="5"/>
  <c r="S24" i="5" s="1"/>
  <c r="I24" i="5"/>
  <c r="R23" i="5"/>
  <c r="J23" i="5"/>
  <c r="S23" i="5" s="1"/>
  <c r="I23" i="5"/>
  <c r="Y22" i="5"/>
  <c r="T22" i="5"/>
  <c r="R22" i="5"/>
  <c r="Q22" i="5"/>
  <c r="P22" i="5"/>
  <c r="J22" i="5"/>
  <c r="S22" i="5" s="1"/>
  <c r="I22" i="5"/>
  <c r="R21" i="5"/>
  <c r="J21" i="5"/>
  <c r="S21" i="5" s="1"/>
  <c r="I21" i="5"/>
  <c r="R20" i="5"/>
  <c r="J20" i="5"/>
  <c r="M20" i="5" s="1"/>
  <c r="I20" i="5"/>
  <c r="F20" i="5"/>
  <c r="Q20" i="5" s="1"/>
  <c r="Y19" i="5"/>
  <c r="T19" i="5"/>
  <c r="R19" i="5"/>
  <c r="Q19" i="5"/>
  <c r="P19" i="5"/>
  <c r="J19" i="5"/>
  <c r="M19" i="5" s="1"/>
  <c r="I19" i="5"/>
  <c r="R18" i="5"/>
  <c r="J18" i="5"/>
  <c r="M18" i="5" s="1"/>
  <c r="I18" i="5"/>
  <c r="R17" i="5"/>
  <c r="J17" i="5"/>
  <c r="M17" i="5" s="1"/>
  <c r="I17" i="5"/>
  <c r="R16" i="5"/>
  <c r="J16" i="5"/>
  <c r="M16" i="5" s="1"/>
  <c r="I16" i="5"/>
  <c r="R15" i="5"/>
  <c r="J15" i="5"/>
  <c r="S15" i="5" s="1"/>
  <c r="I15" i="5"/>
  <c r="R14" i="5"/>
  <c r="J14" i="5"/>
  <c r="M14" i="5" s="1"/>
  <c r="I14" i="5"/>
  <c r="R13" i="5"/>
  <c r="J13" i="5"/>
  <c r="S13" i="5" s="1"/>
  <c r="I13" i="5"/>
  <c r="Y12" i="5"/>
  <c r="T12" i="5"/>
  <c r="R12" i="5"/>
  <c r="Q12" i="5"/>
  <c r="J12" i="5"/>
  <c r="S12" i="5" s="1"/>
  <c r="I12" i="5"/>
  <c r="R11" i="5"/>
  <c r="J11" i="5"/>
  <c r="M11" i="5" s="1"/>
  <c r="I11" i="5"/>
  <c r="R10" i="5"/>
  <c r="J10" i="5"/>
  <c r="S10" i="5" s="1"/>
  <c r="I10" i="5"/>
  <c r="R9" i="5"/>
  <c r="J9" i="5"/>
  <c r="M9" i="5" s="1"/>
  <c r="I9" i="5"/>
  <c r="Y8" i="5"/>
  <c r="T8" i="5"/>
  <c r="R8" i="5"/>
  <c r="Q8" i="5"/>
  <c r="P8" i="5"/>
  <c r="J8" i="5"/>
  <c r="M8" i="5" s="1"/>
  <c r="I8" i="5"/>
  <c r="R7" i="5"/>
  <c r="J7" i="5"/>
  <c r="S7" i="5" s="1"/>
  <c r="I7" i="5"/>
  <c r="R6" i="5"/>
  <c r="J6" i="5"/>
  <c r="M6" i="5" s="1"/>
  <c r="I6" i="5"/>
  <c r="N9" i="1"/>
  <c r="H6" i="3"/>
  <c r="H7" i="3"/>
  <c r="H8" i="3"/>
  <c r="H9" i="3"/>
  <c r="H10" i="3"/>
  <c r="K10" i="3" s="1"/>
  <c r="H11" i="3"/>
  <c r="H12" i="3"/>
  <c r="Q12" i="3" s="1"/>
  <c r="H13" i="3"/>
  <c r="K13" i="3" s="1"/>
  <c r="H14" i="3"/>
  <c r="H15" i="3"/>
  <c r="H16" i="3"/>
  <c r="H17" i="3"/>
  <c r="H18" i="3"/>
  <c r="Q18" i="3" s="1"/>
  <c r="H19" i="3"/>
  <c r="H20" i="3"/>
  <c r="K20" i="3" s="1"/>
  <c r="H21" i="3"/>
  <c r="Q21" i="3" s="1"/>
  <c r="H22" i="3"/>
  <c r="H23" i="3"/>
  <c r="H24" i="3"/>
  <c r="H5" i="3"/>
  <c r="K5" i="3" s="1"/>
  <c r="G5" i="3"/>
  <c r="W24" i="3"/>
  <c r="R24" i="3"/>
  <c r="Q24" i="3"/>
  <c r="P24" i="3"/>
  <c r="O24" i="3"/>
  <c r="N24" i="3"/>
  <c r="K24" i="3"/>
  <c r="G24" i="3"/>
  <c r="W23" i="3"/>
  <c r="R23" i="3"/>
  <c r="P23" i="3"/>
  <c r="O23" i="3"/>
  <c r="N23" i="3"/>
  <c r="Q23" i="3"/>
  <c r="G23" i="3"/>
  <c r="W22" i="3"/>
  <c r="R22" i="3"/>
  <c r="P22" i="3"/>
  <c r="O22" i="3"/>
  <c r="N22" i="3"/>
  <c r="K22" i="3"/>
  <c r="G22" i="3"/>
  <c r="W21" i="3"/>
  <c r="R21" i="3"/>
  <c r="P21" i="3"/>
  <c r="O21" i="3"/>
  <c r="N21" i="3"/>
  <c r="G21" i="3"/>
  <c r="W20" i="3"/>
  <c r="R20" i="3"/>
  <c r="P20" i="3"/>
  <c r="O20" i="3"/>
  <c r="N20" i="3"/>
  <c r="G20" i="3"/>
  <c r="P19" i="3"/>
  <c r="K19" i="3"/>
  <c r="G19" i="3"/>
  <c r="D19" i="3"/>
  <c r="O19" i="3" s="1"/>
  <c r="W18" i="3"/>
  <c r="R18" i="3"/>
  <c r="P18" i="3"/>
  <c r="O18" i="3"/>
  <c r="N18" i="3"/>
  <c r="K18" i="3"/>
  <c r="G18" i="3"/>
  <c r="W17" i="3"/>
  <c r="R17" i="3"/>
  <c r="P17" i="3"/>
  <c r="O17" i="3"/>
  <c r="N17" i="3"/>
  <c r="K17" i="3"/>
  <c r="Q17" i="3"/>
  <c r="G17" i="3"/>
  <c r="W16" i="3"/>
  <c r="R16" i="3"/>
  <c r="P16" i="3"/>
  <c r="O16" i="3"/>
  <c r="N16" i="3"/>
  <c r="K16" i="3"/>
  <c r="G16" i="3"/>
  <c r="W15" i="3"/>
  <c r="R15" i="3"/>
  <c r="P15" i="3"/>
  <c r="O15" i="3"/>
  <c r="N15" i="3"/>
  <c r="Q15" i="3"/>
  <c r="G15" i="3"/>
  <c r="W14" i="3"/>
  <c r="R14" i="3"/>
  <c r="P14" i="3"/>
  <c r="O14" i="3"/>
  <c r="N14" i="3"/>
  <c r="Q14" i="3"/>
  <c r="G14" i="3"/>
  <c r="W13" i="3"/>
  <c r="R13" i="3"/>
  <c r="Q13" i="3"/>
  <c r="P13" i="3"/>
  <c r="O13" i="3"/>
  <c r="N13" i="3"/>
  <c r="G13" i="3"/>
  <c r="W12" i="3"/>
  <c r="R12" i="3"/>
  <c r="P12" i="3"/>
  <c r="O12" i="3"/>
  <c r="N12" i="3"/>
  <c r="G12" i="3"/>
  <c r="W11" i="3"/>
  <c r="R11" i="3"/>
  <c r="P11" i="3"/>
  <c r="O11" i="3"/>
  <c r="N11" i="3"/>
  <c r="K11" i="3"/>
  <c r="G11" i="3"/>
  <c r="W10" i="3"/>
  <c r="R10" i="3"/>
  <c r="P10" i="3"/>
  <c r="O10" i="3"/>
  <c r="N10" i="3"/>
  <c r="G10" i="3"/>
  <c r="W9" i="3"/>
  <c r="R9" i="3"/>
  <c r="P9" i="3"/>
  <c r="O9" i="3"/>
  <c r="N9" i="3"/>
  <c r="K9" i="3"/>
  <c r="Q9" i="3"/>
  <c r="G9" i="3"/>
  <c r="W8" i="3"/>
  <c r="R8" i="3"/>
  <c r="P8" i="3"/>
  <c r="O8" i="3"/>
  <c r="N8" i="3"/>
  <c r="K8" i="3"/>
  <c r="G8" i="3"/>
  <c r="W7" i="3"/>
  <c r="R7" i="3"/>
  <c r="P7" i="3"/>
  <c r="O7" i="3"/>
  <c r="N7" i="3"/>
  <c r="Q7" i="3"/>
  <c r="G7" i="3"/>
  <c r="W6" i="3"/>
  <c r="R6" i="3"/>
  <c r="P6" i="3"/>
  <c r="O6" i="3"/>
  <c r="N6" i="3"/>
  <c r="K6" i="3"/>
  <c r="G6" i="3"/>
  <c r="W5" i="3"/>
  <c r="R5" i="3"/>
  <c r="P5" i="3"/>
  <c r="O5" i="3"/>
  <c r="N5" i="3"/>
  <c r="W24" i="1"/>
  <c r="S24" i="1"/>
  <c r="U24" i="1" s="1"/>
  <c r="R24" i="1"/>
  <c r="Q24" i="1"/>
  <c r="P24" i="1"/>
  <c r="O24" i="1"/>
  <c r="N24" i="1"/>
  <c r="K24" i="1"/>
  <c r="H24" i="1"/>
  <c r="G24" i="1"/>
  <c r="W23" i="1"/>
  <c r="R23" i="1"/>
  <c r="Q23" i="1"/>
  <c r="P23" i="1"/>
  <c r="O23" i="1"/>
  <c r="N23" i="1"/>
  <c r="S23" i="1" s="1"/>
  <c r="H23" i="1"/>
  <c r="K23" i="1" s="1"/>
  <c r="G23" i="1"/>
  <c r="W22" i="1"/>
  <c r="R22" i="1"/>
  <c r="P22" i="1"/>
  <c r="O22" i="1"/>
  <c r="N22" i="1"/>
  <c r="K22" i="1"/>
  <c r="H22" i="1"/>
  <c r="Q22" i="1" s="1"/>
  <c r="S22" i="1" s="1"/>
  <c r="G22" i="1"/>
  <c r="W21" i="1"/>
  <c r="R21" i="1"/>
  <c r="P21" i="1"/>
  <c r="O21" i="1"/>
  <c r="N21" i="1"/>
  <c r="H21" i="1"/>
  <c r="Q21" i="1" s="1"/>
  <c r="G21" i="1"/>
  <c r="W20" i="1"/>
  <c r="R20" i="1"/>
  <c r="Q20" i="1"/>
  <c r="P20" i="1"/>
  <c r="O20" i="1"/>
  <c r="N20" i="1"/>
  <c r="S20" i="1" s="1"/>
  <c r="K20" i="1"/>
  <c r="H20" i="1"/>
  <c r="G20" i="1"/>
  <c r="P19" i="1"/>
  <c r="H19" i="1"/>
  <c r="K19" i="1" s="1"/>
  <c r="G19" i="1"/>
  <c r="D19" i="1"/>
  <c r="O19" i="1" s="1"/>
  <c r="W18" i="1"/>
  <c r="R18" i="1"/>
  <c r="P18" i="1"/>
  <c r="O18" i="1"/>
  <c r="N18" i="1"/>
  <c r="H18" i="1"/>
  <c r="K18" i="1" s="1"/>
  <c r="G18" i="1"/>
  <c r="W17" i="1"/>
  <c r="R17" i="1"/>
  <c r="Q17" i="1"/>
  <c r="P17" i="1"/>
  <c r="O17" i="1"/>
  <c r="N17" i="1"/>
  <c r="K17" i="1"/>
  <c r="H17" i="1"/>
  <c r="G17" i="1"/>
  <c r="W16" i="1"/>
  <c r="R16" i="1"/>
  <c r="P16" i="1"/>
  <c r="O16" i="1"/>
  <c r="N16" i="1"/>
  <c r="H16" i="1"/>
  <c r="K16" i="1" s="1"/>
  <c r="G16" i="1"/>
  <c r="W15" i="1"/>
  <c r="R15" i="1"/>
  <c r="Q15" i="1"/>
  <c r="P15" i="1"/>
  <c r="O15" i="1"/>
  <c r="N15" i="1"/>
  <c r="H15" i="1"/>
  <c r="K15" i="1" s="1"/>
  <c r="G15" i="1"/>
  <c r="W14" i="1"/>
  <c r="R14" i="1"/>
  <c r="P14" i="1"/>
  <c r="O14" i="1"/>
  <c r="N14" i="1"/>
  <c r="H14" i="1"/>
  <c r="Q14" i="1" s="1"/>
  <c r="G14" i="1"/>
  <c r="W13" i="1"/>
  <c r="R13" i="1"/>
  <c r="S13" i="1" s="1"/>
  <c r="U13" i="1" s="1"/>
  <c r="Q13" i="1"/>
  <c r="P13" i="1"/>
  <c r="O13" i="1"/>
  <c r="N13" i="1"/>
  <c r="H13" i="1"/>
  <c r="K13" i="1" s="1"/>
  <c r="G13" i="1"/>
  <c r="W12" i="1"/>
  <c r="R12" i="1"/>
  <c r="Q12" i="1"/>
  <c r="P12" i="1"/>
  <c r="O12" i="1"/>
  <c r="N12" i="1"/>
  <c r="S12" i="1" s="1"/>
  <c r="H12" i="1"/>
  <c r="K12" i="1" s="1"/>
  <c r="G12" i="1"/>
  <c r="W11" i="1"/>
  <c r="R11" i="1"/>
  <c r="P11" i="1"/>
  <c r="O11" i="1"/>
  <c r="N11" i="1"/>
  <c r="K11" i="1"/>
  <c r="H11" i="1"/>
  <c r="Q11" i="1" s="1"/>
  <c r="G11" i="1"/>
  <c r="W10" i="1"/>
  <c r="R10" i="1"/>
  <c r="P10" i="1"/>
  <c r="O10" i="1"/>
  <c r="N10" i="1"/>
  <c r="H10" i="1"/>
  <c r="K10" i="1" s="1"/>
  <c r="G10" i="1"/>
  <c r="W9" i="1"/>
  <c r="R9" i="1"/>
  <c r="S9" i="1" s="1"/>
  <c r="Q9" i="1"/>
  <c r="P9" i="1"/>
  <c r="O9" i="1"/>
  <c r="K9" i="1"/>
  <c r="H9" i="1"/>
  <c r="G9" i="1"/>
  <c r="W8" i="1"/>
  <c r="R8" i="1"/>
  <c r="P8" i="1"/>
  <c r="O8" i="1"/>
  <c r="N8" i="1"/>
  <c r="H8" i="1"/>
  <c r="K8" i="1" s="1"/>
  <c r="G8" i="1"/>
  <c r="W7" i="1"/>
  <c r="R7" i="1"/>
  <c r="Q7" i="1"/>
  <c r="P7" i="1"/>
  <c r="O7" i="1"/>
  <c r="N7" i="1"/>
  <c r="H7" i="1"/>
  <c r="K7" i="1" s="1"/>
  <c r="G7" i="1"/>
  <c r="W6" i="1"/>
  <c r="R6" i="1"/>
  <c r="P6" i="1"/>
  <c r="O6" i="1"/>
  <c r="N6" i="1"/>
  <c r="H6" i="1"/>
  <c r="K6" i="1" s="1"/>
  <c r="G6" i="1"/>
  <c r="W5" i="1"/>
  <c r="R5" i="1"/>
  <c r="S5" i="1" s="1"/>
  <c r="U5" i="1" s="1"/>
  <c r="Q5" i="1"/>
  <c r="P5" i="1"/>
  <c r="O5" i="1"/>
  <c r="N5" i="1"/>
  <c r="H5" i="1"/>
  <c r="K5" i="1" s="1"/>
  <c r="G5" i="1"/>
  <c r="T23" i="5" l="1"/>
  <c r="Y23" i="5"/>
  <c r="Q23" i="5"/>
  <c r="P23" i="5"/>
  <c r="P16" i="5"/>
  <c r="D16" i="5"/>
  <c r="Q16" i="5"/>
  <c r="D10" i="5"/>
  <c r="D9" i="5"/>
  <c r="T10" i="5"/>
  <c r="P10" i="5"/>
  <c r="Y10" i="5"/>
  <c r="T11" i="5"/>
  <c r="P11" i="5"/>
  <c r="Q11" i="5"/>
  <c r="Y11" i="5"/>
  <c r="P9" i="5"/>
  <c r="P7" i="5"/>
  <c r="T9" i="5"/>
  <c r="Q7" i="5"/>
  <c r="Y9" i="5"/>
  <c r="T16" i="5"/>
  <c r="T14" i="5"/>
  <c r="Y7" i="5"/>
  <c r="T7" i="5"/>
  <c r="P6" i="5"/>
  <c r="T6" i="5"/>
  <c r="Q6" i="5"/>
  <c r="S14" i="5"/>
  <c r="S6" i="5"/>
  <c r="S17" i="5"/>
  <c r="S11" i="5"/>
  <c r="S9" i="5"/>
  <c r="S19" i="5"/>
  <c r="U19" i="5" s="1"/>
  <c r="W19" i="5" s="1"/>
  <c r="M22" i="5"/>
  <c r="M24" i="5"/>
  <c r="U22" i="5"/>
  <c r="W22" i="5" s="1"/>
  <c r="U24" i="5"/>
  <c r="W24" i="5" s="1"/>
  <c r="S25" i="5"/>
  <c r="U25" i="5" s="1"/>
  <c r="U12" i="5"/>
  <c r="Z12" i="5" s="1"/>
  <c r="M13" i="5"/>
  <c r="S20" i="5"/>
  <c r="M10" i="5"/>
  <c r="M7" i="5"/>
  <c r="M15" i="5"/>
  <c r="M21" i="5"/>
  <c r="S8" i="5"/>
  <c r="U8" i="5" s="1"/>
  <c r="M12" i="5"/>
  <c r="S16" i="5"/>
  <c r="M23" i="5"/>
  <c r="T20" i="5"/>
  <c r="S18" i="5"/>
  <c r="P20" i="5"/>
  <c r="Y20" i="5"/>
  <c r="S11" i="1"/>
  <c r="U11" i="1" s="1"/>
  <c r="S17" i="1"/>
  <c r="S15" i="1"/>
  <c r="S7" i="1"/>
  <c r="S14" i="1"/>
  <c r="X14" i="1" s="1"/>
  <c r="Q10" i="3"/>
  <c r="S18" i="3"/>
  <c r="X18" i="3" s="1"/>
  <c r="S17" i="3"/>
  <c r="S24" i="3"/>
  <c r="S13" i="3"/>
  <c r="U13" i="3" s="1"/>
  <c r="Q20" i="3"/>
  <c r="S20" i="3" s="1"/>
  <c r="K21" i="3"/>
  <c r="S12" i="3"/>
  <c r="X12" i="3" s="1"/>
  <c r="S21" i="3"/>
  <c r="S10" i="3"/>
  <c r="X10" i="3" s="1"/>
  <c r="Q5" i="3"/>
  <c r="S5" i="3" s="1"/>
  <c r="X17" i="3"/>
  <c r="U17" i="3"/>
  <c r="T17" i="3"/>
  <c r="T18" i="3"/>
  <c r="U18" i="3"/>
  <c r="X13" i="3"/>
  <c r="S14" i="3"/>
  <c r="S15" i="3"/>
  <c r="U24" i="3"/>
  <c r="T24" i="3"/>
  <c r="X24" i="3"/>
  <c r="S9" i="3"/>
  <c r="U10" i="3"/>
  <c r="T10" i="3"/>
  <c r="S23" i="3"/>
  <c r="T21" i="3"/>
  <c r="X21" i="3"/>
  <c r="U21" i="3"/>
  <c r="S7" i="3"/>
  <c r="Q6" i="3"/>
  <c r="S6" i="3" s="1"/>
  <c r="K7" i="3"/>
  <c r="Q11" i="3"/>
  <c r="S11" i="3" s="1"/>
  <c r="K15" i="3"/>
  <c r="Q22" i="3"/>
  <c r="S22" i="3" s="1"/>
  <c r="Q8" i="3"/>
  <c r="S8" i="3" s="1"/>
  <c r="K12" i="3"/>
  <c r="Q16" i="3"/>
  <c r="S16" i="3" s="1"/>
  <c r="Q19" i="3"/>
  <c r="K23" i="3"/>
  <c r="R19" i="3"/>
  <c r="K14" i="3"/>
  <c r="N19" i="3"/>
  <c r="S19" i="3" s="1"/>
  <c r="W19" i="3"/>
  <c r="W2" i="3" s="1"/>
  <c r="X9" i="1"/>
  <c r="U9" i="1"/>
  <c r="T9" i="1"/>
  <c r="X15" i="1"/>
  <c r="U15" i="1"/>
  <c r="T15" i="1"/>
  <c r="T7" i="1"/>
  <c r="X7" i="1"/>
  <c r="U7" i="1"/>
  <c r="X22" i="1"/>
  <c r="U22" i="1"/>
  <c r="T22" i="1"/>
  <c r="X23" i="1"/>
  <c r="U23" i="1"/>
  <c r="T23" i="1"/>
  <c r="X20" i="1"/>
  <c r="U20" i="1"/>
  <c r="T20" i="1"/>
  <c r="U14" i="1"/>
  <c r="T14" i="1"/>
  <c r="W2" i="1"/>
  <c r="S21" i="1"/>
  <c r="X12" i="1"/>
  <c r="U12" i="1"/>
  <c r="T12" i="1"/>
  <c r="X17" i="1"/>
  <c r="U17" i="1"/>
  <c r="T17" i="1"/>
  <c r="T5" i="1"/>
  <c r="Q6" i="1"/>
  <c r="S6" i="1" s="1"/>
  <c r="K21" i="1"/>
  <c r="X5" i="1"/>
  <c r="X13" i="1"/>
  <c r="X24" i="1"/>
  <c r="Q8" i="1"/>
  <c r="S8" i="1" s="1"/>
  <c r="Q16" i="1"/>
  <c r="S16" i="1" s="1"/>
  <c r="Q19" i="1"/>
  <c r="R19" i="1"/>
  <c r="Q10" i="1"/>
  <c r="S10" i="1" s="1"/>
  <c r="K14" i="1"/>
  <c r="K2" i="1" s="1"/>
  <c r="Q18" i="1"/>
  <c r="S18" i="1" s="1"/>
  <c r="T13" i="1"/>
  <c r="T24" i="1"/>
  <c r="W19" i="1"/>
  <c r="N19" i="1"/>
  <c r="U23" i="5" l="1"/>
  <c r="V23" i="5" s="1"/>
  <c r="V22" i="5"/>
  <c r="U16" i="5"/>
  <c r="Z16" i="5" s="1"/>
  <c r="U7" i="5"/>
  <c r="Z7" i="5" s="1"/>
  <c r="U11" i="5"/>
  <c r="Z11" i="5" s="1"/>
  <c r="U10" i="5"/>
  <c r="V10" i="5" s="1"/>
  <c r="U9" i="5"/>
  <c r="W9" i="5" s="1"/>
  <c r="P14" i="5"/>
  <c r="Y14" i="5"/>
  <c r="Q14" i="5"/>
  <c r="T15" i="5"/>
  <c r="Y15" i="5"/>
  <c r="P15" i="5"/>
  <c r="Q15" i="5"/>
  <c r="Y13" i="5"/>
  <c r="Q13" i="5"/>
  <c r="T13" i="5"/>
  <c r="P13" i="5"/>
  <c r="U6" i="5"/>
  <c r="Z6" i="5" s="1"/>
  <c r="Z22" i="5"/>
  <c r="V12" i="5"/>
  <c r="W12" i="5"/>
  <c r="V24" i="5"/>
  <c r="U20" i="5"/>
  <c r="Z20" i="5" s="1"/>
  <c r="V19" i="5"/>
  <c r="Z19" i="5"/>
  <c r="Z25" i="5"/>
  <c r="W25" i="5"/>
  <c r="V25" i="5"/>
  <c r="M3" i="5"/>
  <c r="Z24" i="5"/>
  <c r="W8" i="5"/>
  <c r="V8" i="5"/>
  <c r="Z8" i="5"/>
  <c r="X11" i="1"/>
  <c r="T11" i="1"/>
  <c r="S19" i="1"/>
  <c r="X19" i="1" s="1"/>
  <c r="X20" i="3"/>
  <c r="T20" i="3"/>
  <c r="U20" i="3"/>
  <c r="T12" i="3"/>
  <c r="T13" i="3"/>
  <c r="K2" i="3"/>
  <c r="U12" i="3"/>
  <c r="U5" i="3"/>
  <c r="X5" i="3"/>
  <c r="T5" i="3"/>
  <c r="X6" i="3"/>
  <c r="U6" i="3"/>
  <c r="T6" i="3"/>
  <c r="U19" i="3"/>
  <c r="T19" i="3"/>
  <c r="X19" i="3"/>
  <c r="X8" i="3"/>
  <c r="T8" i="3"/>
  <c r="U8" i="3"/>
  <c r="X16" i="3"/>
  <c r="T16" i="3"/>
  <c r="U16" i="3"/>
  <c r="X11" i="3"/>
  <c r="U11" i="3"/>
  <c r="T11" i="3"/>
  <c r="X23" i="3"/>
  <c r="U23" i="3"/>
  <c r="T23" i="3"/>
  <c r="X22" i="3"/>
  <c r="U22" i="3"/>
  <c r="T22" i="3"/>
  <c r="T7" i="3"/>
  <c r="X7" i="3"/>
  <c r="U7" i="3"/>
  <c r="T15" i="3"/>
  <c r="X15" i="3"/>
  <c r="U15" i="3"/>
  <c r="U9" i="3"/>
  <c r="X9" i="3"/>
  <c r="T9" i="3"/>
  <c r="X14" i="3"/>
  <c r="U14" i="3"/>
  <c r="T14" i="3"/>
  <c r="U6" i="1"/>
  <c r="T6" i="1"/>
  <c r="X6" i="1"/>
  <c r="X16" i="1"/>
  <c r="U16" i="1"/>
  <c r="T16" i="1"/>
  <c r="X8" i="1"/>
  <c r="U8" i="1"/>
  <c r="T8" i="1"/>
  <c r="U18" i="1"/>
  <c r="X18" i="1"/>
  <c r="T18" i="1"/>
  <c r="X10" i="1"/>
  <c r="U10" i="1"/>
  <c r="T10" i="1"/>
  <c r="U21" i="1"/>
  <c r="X21" i="1"/>
  <c r="T21" i="1"/>
  <c r="Z23" i="5" l="1"/>
  <c r="W23" i="5"/>
  <c r="V16" i="5"/>
  <c r="W16" i="5"/>
  <c r="U14" i="5"/>
  <c r="W14" i="5" s="1"/>
  <c r="W11" i="5"/>
  <c r="V11" i="5"/>
  <c r="V7" i="5"/>
  <c r="W7" i="5"/>
  <c r="V6" i="5"/>
  <c r="W6" i="5"/>
  <c r="Z9" i="5"/>
  <c r="V9" i="5"/>
  <c r="W10" i="5"/>
  <c r="Z10" i="5"/>
  <c r="P18" i="5"/>
  <c r="Y18" i="5"/>
  <c r="T18" i="5"/>
  <c r="Q18" i="5"/>
  <c r="U15" i="5"/>
  <c r="U13" i="5"/>
  <c r="Q17" i="5"/>
  <c r="P17" i="5"/>
  <c r="Y17" i="5"/>
  <c r="T17" i="5"/>
  <c r="V20" i="5"/>
  <c r="W20" i="5"/>
  <c r="X2" i="1"/>
  <c r="T19" i="1"/>
  <c r="U19" i="1"/>
  <c r="X2" i="3"/>
  <c r="Z14" i="5" l="1"/>
  <c r="V14" i="5"/>
  <c r="U17" i="5"/>
  <c r="U18" i="5"/>
  <c r="W18" i="5" s="1"/>
  <c r="P21" i="5"/>
  <c r="Y21" i="5"/>
  <c r="Y3" i="5" s="1"/>
  <c r="T21" i="5"/>
  <c r="Q21" i="5"/>
  <c r="Z17" i="5"/>
  <c r="V17" i="5"/>
  <c r="W17" i="5"/>
  <c r="W13" i="5"/>
  <c r="Z13" i="5"/>
  <c r="V13" i="5"/>
  <c r="Z15" i="5"/>
  <c r="V15" i="5"/>
  <c r="W15" i="5"/>
  <c r="V18" i="5" l="1"/>
  <c r="U21" i="5"/>
  <c r="Z21" i="5" s="1"/>
  <c r="Z18" i="5"/>
  <c r="Z3" i="5" l="1"/>
  <c r="AA3" i="5" s="1"/>
  <c r="V21" i="5"/>
  <c r="W21" i="5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Eduardo Bernardino da Silva</author>
  </authors>
  <commentList>
    <comment ref="E23" authorId="0" shapeId="0" xr:uid="{1D0D9E7E-4E03-447C-A3A3-5BB0A91B7AAA}">
      <text>
        <r>
          <rPr>
            <b/>
            <sz val="9"/>
            <color indexed="81"/>
            <rFont val="Segoe UI"/>
            <charset val="1"/>
          </rPr>
          <t>Eduardo Bernardino da Silva:</t>
        </r>
        <r>
          <rPr>
            <sz val="9"/>
            <color indexed="81"/>
            <rFont val="Segoe UI"/>
            <charset val="1"/>
          </rPr>
          <t xml:space="preserve">
colocar 15% off e retirar frete grátis</t>
        </r>
      </text>
    </comment>
  </commentList>
</comments>
</file>

<file path=xl/sharedStrings.xml><?xml version="1.0" encoding="utf-8"?>
<sst xmlns="http://schemas.openxmlformats.org/spreadsheetml/2006/main" count="152" uniqueCount="43">
  <si>
    <t>KIT DIA DAS MÃES 2022</t>
  </si>
  <si>
    <t>SKU</t>
  </si>
  <si>
    <t>PRODUTO</t>
  </si>
  <si>
    <t>Avulso | Tab</t>
  </si>
  <si>
    <t>CLIENTE</t>
  </si>
  <si>
    <t>REVENDEDOR</t>
  </si>
  <si>
    <t>Qtd.</t>
  </si>
  <si>
    <t>x</t>
  </si>
  <si>
    <t>TOTAL</t>
  </si>
  <si>
    <t>Tarifa ML</t>
  </si>
  <si>
    <t>Tarifa Valor</t>
  </si>
  <si>
    <t>Tarifa Fixa</t>
  </si>
  <si>
    <t>Frete Grátis</t>
  </si>
  <si>
    <t>Custo Prod</t>
  </si>
  <si>
    <t>Impostos</t>
  </si>
  <si>
    <t>Lucro</t>
  </si>
  <si>
    <t>%OP</t>
  </si>
  <si>
    <t>%Retorno</t>
  </si>
  <si>
    <t>Faturamento</t>
  </si>
  <si>
    <t>KIT LILY PREMIUM</t>
  </si>
  <si>
    <t>KIT LILY</t>
  </si>
  <si>
    <t>KIT ELYSÉE</t>
  </si>
  <si>
    <t>KIT BOTICOLLECTION</t>
  </si>
  <si>
    <t>KIT FLORATTA FLEUR</t>
  </si>
  <si>
    <t>KIT GLAMOUR SECRETS BLACK</t>
  </si>
  <si>
    <t>KIT ACCORDES</t>
  </si>
  <si>
    <t>KIT COFFEE DUO</t>
  </si>
  <si>
    <t>KIT LINDA</t>
  </si>
  <si>
    <t>KIT FLORATTA LOVE FLOWERS</t>
  </si>
  <si>
    <t>KIT FLORATTA RED</t>
  </si>
  <si>
    <t>KIT LIZ</t>
  </si>
  <si>
    <t>KIT EGEO CHOC</t>
  </si>
  <si>
    <t>KIT COLEÇÃO MINI</t>
  </si>
  <si>
    <t>KIT AROMA &amp; TERAPIA</t>
  </si>
  <si>
    <t>KIT NATIVA SPA AMEIXA</t>
  </si>
  <si>
    <t>KIT NATIVA SPA ROSÉ</t>
  </si>
  <si>
    <t>KIT CUIDE-SE BEM BOA NOITE</t>
  </si>
  <si>
    <t>Supermercado</t>
  </si>
  <si>
    <t>COMBO L’EAU DE LILY</t>
  </si>
  <si>
    <t>MAKE B. PALETTE MINI</t>
  </si>
  <si>
    <t>Preço Cliente</t>
  </si>
  <si>
    <t>ML</t>
  </si>
  <si>
    <t>ML Usar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</si>
</sst>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R$&quot;\ #,##0.00;[Red]\-&quot;R$&quot;\ #,##0.00"/>
    <numFmt numFmtId="44" formatCode="_-&quot;R$&quot;\ * #,##0.00_-;\-&quot;R$&quot;\ * #,##0.00_-;_-&quot;R$&quot;\ * &quot;-&quot;??_-;_-@_-"/>
    <numFmt numFmtId="164" formatCode="&quot;R$&quot;\ #,##0.00;[Red]&quot;R$&quot;\ #,##0.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9"/>
      <color indexed="81"/>
      <name val="Segoe UI"/>
      <charset val="1"/>
    </font>
    <font>
      <b/>
      <sz val="9"/>
      <color indexed="81"/>
      <name val="Segoe UI"/>
      <charset val="1"/>
    </font>
  </fonts>
  <fills count="6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00B05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33">
    <xf numFmtId="0" fontId="0" fillId="0" borderId="0" xfId="0"/>
    <xf numFmtId="0" fontId="0" fillId="0" borderId="0" xfId="0" applyAlignment="1">
      <alignment horizontal="center"/>
    </xf>
    <xf numFmtId="8" fontId="2" fillId="0" borderId="0" xfId="0" applyNumberFormat="1" applyFont="1"/>
    <xf numFmtId="10" fontId="0" fillId="3" borderId="0" xfId="0" applyNumberFormat="1" applyFill="1" applyAlignment="1">
      <alignment horizontal="center"/>
    </xf>
    <xf numFmtId="0" fontId="2" fillId="0" borderId="1" xfId="0" applyFont="1" applyBorder="1" applyAlignment="1">
      <alignment horizontal="center"/>
    </xf>
    <xf numFmtId="9" fontId="2" fillId="0" borderId="1" xfId="0" applyNumberFormat="1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44" fontId="0" fillId="0" borderId="4" xfId="1" applyFont="1" applyBorder="1"/>
    <xf numFmtId="8" fontId="0" fillId="0" borderId="4" xfId="0" applyNumberFormat="1" applyBorder="1" applyAlignment="1">
      <alignment horizontal="center"/>
    </xf>
    <xf numFmtId="164" fontId="3" fillId="0" borderId="1" xfId="0" applyNumberFormat="1" applyFont="1" applyBorder="1"/>
    <xf numFmtId="8" fontId="0" fillId="0" borderId="1" xfId="0" applyNumberFormat="1" applyBorder="1"/>
    <xf numFmtId="44" fontId="0" fillId="0" borderId="1" xfId="1" applyFont="1" applyBorder="1"/>
    <xf numFmtId="9" fontId="0" fillId="0" borderId="0" xfId="2" applyFont="1" applyAlignment="1">
      <alignment horizontal="center"/>
    </xf>
    <xf numFmtId="44" fontId="0" fillId="0" borderId="0" xfId="0" applyNumberFormat="1"/>
    <xf numFmtId="8" fontId="0" fillId="0" borderId="0" xfId="0" applyNumberFormat="1"/>
    <xf numFmtId="10" fontId="0" fillId="0" borderId="0" xfId="2" applyNumberFormat="1" applyFont="1" applyAlignment="1">
      <alignment horizontal="center"/>
    </xf>
    <xf numFmtId="10" fontId="0" fillId="0" borderId="0" xfId="2" applyNumberFormat="1" applyFont="1"/>
    <xf numFmtId="9" fontId="0" fillId="4" borderId="0" xfId="2" applyFont="1" applyFill="1" applyAlignment="1">
      <alignment horizontal="center"/>
    </xf>
    <xf numFmtId="44" fontId="0" fillId="4" borderId="0" xfId="0" applyNumberFormat="1" applyFill="1"/>
    <xf numFmtId="0" fontId="0" fillId="4" borderId="0" xfId="0" applyFill="1"/>
    <xf numFmtId="8" fontId="0" fillId="4" borderId="0" xfId="0" applyNumberFormat="1" applyFill="1"/>
    <xf numFmtId="10" fontId="0" fillId="4" borderId="0" xfId="2" applyNumberFormat="1" applyFont="1" applyFill="1" applyAlignment="1">
      <alignment horizontal="center"/>
    </xf>
    <xf numFmtId="10" fontId="0" fillId="4" borderId="0" xfId="2" applyNumberFormat="1" applyFont="1" applyFill="1"/>
    <xf numFmtId="8" fontId="0" fillId="0" borderId="1" xfId="0" applyNumberFormat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0" borderId="4" xfId="0" applyBorder="1"/>
    <xf numFmtId="44" fontId="0" fillId="3" borderId="4" xfId="1" applyFont="1" applyFill="1" applyBorder="1"/>
    <xf numFmtId="9" fontId="0" fillId="0" borderId="4" xfId="2" applyFont="1" applyBorder="1" applyAlignment="1">
      <alignment horizontal="center"/>
    </xf>
    <xf numFmtId="44" fontId="0" fillId="5" borderId="4" xfId="1" applyFont="1" applyFill="1" applyBorder="1"/>
    <xf numFmtId="44" fontId="0" fillId="5" borderId="1" xfId="1" applyFont="1" applyFill="1" applyBorder="1"/>
  </cellXfs>
  <cellStyles count="3">
    <cellStyle name="Moeda" xfId="1" builtinId="4"/>
    <cellStyle name="Normal" xfId="0" builtinId="0"/>
    <cellStyle name="Porcentagem" xfId="2" builtinId="5"/>
  </cellStyles>
  <dxfs count="1">
    <dxf>
      <fill>
        <patternFill patternType="solid">
          <fgColor rgb="FFFFFF00"/>
          <bgColor rgb="FF00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235E9E-818F-4EAE-A0D0-D6CEFDC65967}">
  <dimension ref="B2:X24"/>
  <sheetViews>
    <sheetView topLeftCell="G1" workbookViewId="0">
      <selection activeCell="N7" sqref="N7"/>
    </sheetView>
  </sheetViews>
  <sheetFormatPr defaultRowHeight="15" x14ac:dyDescent="0.25"/>
  <cols>
    <col min="2" max="2" width="10.7109375" style="1" bestFit="1" customWidth="1"/>
    <col min="3" max="3" width="27.42578125" bestFit="1" customWidth="1"/>
    <col min="4" max="4" width="16.5703125" bestFit="1" customWidth="1"/>
    <col min="5" max="5" width="15.85546875" style="1" customWidth="1"/>
    <col min="6" max="6" width="13.140625" style="1" bestFit="1" customWidth="1"/>
    <col min="7" max="8" width="13.140625" style="1" customWidth="1"/>
    <col min="9" max="9" width="9.140625" style="1"/>
    <col min="10" max="10" width="4.42578125" customWidth="1"/>
    <col min="11" max="11" width="16.140625" customWidth="1"/>
    <col min="12" max="12" width="14" bestFit="1" customWidth="1"/>
    <col min="14" max="14" width="11.140625" bestFit="1" customWidth="1"/>
    <col min="15" max="15" width="10" bestFit="1" customWidth="1"/>
    <col min="16" max="16" width="11.42578125" bestFit="1" customWidth="1"/>
    <col min="17" max="17" width="10.5703125" bestFit="1" customWidth="1"/>
    <col min="18" max="18" width="9.5703125" bestFit="1" customWidth="1"/>
    <col min="19" max="19" width="10.5703125" bestFit="1" customWidth="1"/>
    <col min="22" max="22" width="4.28515625" customWidth="1"/>
    <col min="23" max="23" width="13.28515625" bestFit="1" customWidth="1"/>
    <col min="24" max="24" width="12.140625" bestFit="1" customWidth="1"/>
  </cols>
  <sheetData>
    <row r="2" spans="2:24" x14ac:dyDescent="0.25">
      <c r="K2" s="2">
        <f>SUM(K5:K24)</f>
        <v>49061.25</v>
      </c>
      <c r="W2" s="2">
        <f t="shared" ref="W2:X2" si="0">SUM(W5:W24)</f>
        <v>84591.5</v>
      </c>
      <c r="X2" s="2">
        <f t="shared" si="0"/>
        <v>14268.779999999999</v>
      </c>
    </row>
    <row r="3" spans="2:24" x14ac:dyDescent="0.25">
      <c r="B3" s="27" t="s">
        <v>0</v>
      </c>
      <c r="C3" s="27"/>
      <c r="D3" s="27"/>
      <c r="E3" s="27"/>
      <c r="F3" s="27"/>
      <c r="G3" s="27"/>
      <c r="H3" s="27"/>
      <c r="I3" s="27"/>
      <c r="R3" s="3">
        <v>0.06</v>
      </c>
    </row>
    <row r="4" spans="2:24" x14ac:dyDescent="0.25">
      <c r="B4" s="4" t="s">
        <v>1</v>
      </c>
      <c r="C4" s="4" t="s">
        <v>2</v>
      </c>
      <c r="D4" s="4" t="s">
        <v>3</v>
      </c>
      <c r="E4" s="4" t="s">
        <v>4</v>
      </c>
      <c r="F4" s="4" t="s">
        <v>5</v>
      </c>
      <c r="G4" s="5">
        <v>-0.15</v>
      </c>
      <c r="H4" s="4" t="s">
        <v>5</v>
      </c>
      <c r="I4" s="4" t="s">
        <v>6</v>
      </c>
      <c r="J4" s="6" t="s">
        <v>7</v>
      </c>
      <c r="K4" s="4" t="s">
        <v>8</v>
      </c>
      <c r="L4" s="7" t="s">
        <v>7</v>
      </c>
      <c r="M4" s="7" t="s">
        <v>9</v>
      </c>
      <c r="N4" s="7" t="s">
        <v>10</v>
      </c>
      <c r="O4" s="7" t="s">
        <v>11</v>
      </c>
      <c r="P4" s="7" t="s">
        <v>12</v>
      </c>
      <c r="Q4" s="7" t="s">
        <v>13</v>
      </c>
      <c r="R4" s="7" t="s">
        <v>14</v>
      </c>
      <c r="S4" s="7" t="s">
        <v>15</v>
      </c>
      <c r="T4" s="7" t="s">
        <v>16</v>
      </c>
      <c r="U4" s="7" t="s">
        <v>17</v>
      </c>
      <c r="V4" s="7" t="s">
        <v>7</v>
      </c>
      <c r="W4" s="7" t="s">
        <v>18</v>
      </c>
      <c r="X4" s="7" t="s">
        <v>15</v>
      </c>
    </row>
    <row r="5" spans="2:24" x14ac:dyDescent="0.25">
      <c r="B5" s="8">
        <v>5517</v>
      </c>
      <c r="C5" s="9" t="s">
        <v>19</v>
      </c>
      <c r="D5" s="10">
        <v>504.6</v>
      </c>
      <c r="E5" s="11">
        <v>419.9</v>
      </c>
      <c r="F5" s="11">
        <v>356.92</v>
      </c>
      <c r="G5" s="12">
        <f>F5*-15%</f>
        <v>-53.538000000000004</v>
      </c>
      <c r="H5" s="13">
        <f>E5*0.7</f>
        <v>293.92999999999995</v>
      </c>
      <c r="I5" s="8">
        <v>5</v>
      </c>
      <c r="K5" s="14">
        <f>I5*H5</f>
        <v>1469.6499999999996</v>
      </c>
      <c r="M5" s="15">
        <v>0.12</v>
      </c>
      <c r="N5" s="16">
        <f>(D5*M5)*-1</f>
        <v>-60.552</v>
      </c>
      <c r="O5">
        <f>IF(D5&lt;79,-5,0)</f>
        <v>0</v>
      </c>
      <c r="P5">
        <f>IF(E5&gt;79,-17,0)</f>
        <v>-17</v>
      </c>
      <c r="Q5" s="17">
        <f>H5*-1</f>
        <v>-293.92999999999995</v>
      </c>
      <c r="R5" s="16">
        <f>(D5*$R$3)*-1</f>
        <v>-30.276</v>
      </c>
      <c r="S5" s="16">
        <f>D5+N5+O5+P5+Q5+R5</f>
        <v>102.84200000000006</v>
      </c>
      <c r="T5" s="18">
        <f>S5/D5</f>
        <v>0.20380895759017054</v>
      </c>
      <c r="U5" s="19">
        <f>(S5/Q5)*-1</f>
        <v>0.34988602728540835</v>
      </c>
      <c r="W5" s="16">
        <f>D5*I5</f>
        <v>2523</v>
      </c>
      <c r="X5" s="16">
        <f>I5*S5</f>
        <v>514.21000000000026</v>
      </c>
    </row>
    <row r="6" spans="2:24" x14ac:dyDescent="0.25">
      <c r="B6" s="8">
        <v>5264</v>
      </c>
      <c r="C6" s="9" t="s">
        <v>20</v>
      </c>
      <c r="D6" s="10">
        <v>399.7</v>
      </c>
      <c r="E6" s="11">
        <v>339.9</v>
      </c>
      <c r="F6" s="11">
        <v>288.92</v>
      </c>
      <c r="G6" s="12">
        <f t="shared" ref="G6:G24" si="1">F6*-15%</f>
        <v>-43.338000000000001</v>
      </c>
      <c r="H6" s="13">
        <f t="shared" ref="H6:H24" si="2">E6*0.7</f>
        <v>237.92999999999998</v>
      </c>
      <c r="I6" s="8">
        <v>50</v>
      </c>
      <c r="K6" s="14">
        <f t="shared" ref="K6:K24" si="3">I6*H6</f>
        <v>11896.499999999998</v>
      </c>
      <c r="M6" s="15">
        <v>0.12</v>
      </c>
      <c r="N6" s="16">
        <f t="shared" ref="N6:N24" si="4">(D6*M6)*-1</f>
        <v>-47.963999999999999</v>
      </c>
      <c r="O6">
        <f t="shared" ref="O6:O24" si="5">IF(D6&lt;79,-5,0)</f>
        <v>0</v>
      </c>
      <c r="P6">
        <f t="shared" ref="P6:P24" si="6">IF(E6&gt;79,-17,0)</f>
        <v>-17</v>
      </c>
      <c r="Q6" s="17">
        <f t="shared" ref="Q6:Q24" si="7">H6*-1</f>
        <v>-237.92999999999998</v>
      </c>
      <c r="R6" s="16">
        <f t="shared" ref="R6:R24" si="8">(D6*$R$3)*-1</f>
        <v>-23.981999999999999</v>
      </c>
      <c r="S6" s="16">
        <f t="shared" ref="S6:S24" si="9">D6+N6+O6+P6+Q6+R6</f>
        <v>72.824000000000012</v>
      </c>
      <c r="T6" s="18">
        <f t="shared" ref="T6:T24" si="10">S6/D6</f>
        <v>0.18219664748561426</v>
      </c>
      <c r="U6" s="19">
        <f t="shared" ref="U6:U24" si="11">(S6/Q6)*-1</f>
        <v>0.30607321481107896</v>
      </c>
      <c r="W6" s="16">
        <f t="shared" ref="W6:W24" si="12">D6*I6</f>
        <v>19985</v>
      </c>
      <c r="X6" s="16">
        <f t="shared" ref="X6:X24" si="13">I6*S6</f>
        <v>3641.2000000000007</v>
      </c>
    </row>
    <row r="7" spans="2:24" x14ac:dyDescent="0.25">
      <c r="B7" s="8">
        <v>5544</v>
      </c>
      <c r="C7" s="9" t="s">
        <v>21</v>
      </c>
      <c r="D7" s="10">
        <v>379.7</v>
      </c>
      <c r="E7" s="11">
        <v>309.89999999999998</v>
      </c>
      <c r="F7" s="11">
        <v>263.42</v>
      </c>
      <c r="G7" s="12">
        <f t="shared" si="1"/>
        <v>-39.512999999999998</v>
      </c>
      <c r="H7" s="13">
        <f t="shared" si="2"/>
        <v>216.92999999999998</v>
      </c>
      <c r="I7" s="8">
        <v>0</v>
      </c>
      <c r="K7" s="14">
        <f t="shared" si="3"/>
        <v>0</v>
      </c>
      <c r="M7" s="20">
        <v>0.12</v>
      </c>
      <c r="N7" s="21">
        <f t="shared" si="4"/>
        <v>-45.564</v>
      </c>
      <c r="O7" s="22">
        <f t="shared" si="5"/>
        <v>0</v>
      </c>
      <c r="P7" s="22">
        <f t="shared" si="6"/>
        <v>-17</v>
      </c>
      <c r="Q7" s="23">
        <f t="shared" si="7"/>
        <v>-216.92999999999998</v>
      </c>
      <c r="R7" s="21">
        <f t="shared" si="8"/>
        <v>-22.782</v>
      </c>
      <c r="S7" s="21">
        <f t="shared" si="9"/>
        <v>77.423999999999992</v>
      </c>
      <c r="T7" s="24">
        <f t="shared" si="10"/>
        <v>0.2039083486963392</v>
      </c>
      <c r="U7" s="25">
        <f t="shared" si="11"/>
        <v>0.35690775826303417</v>
      </c>
      <c r="V7" s="22"/>
      <c r="W7" s="21">
        <f t="shared" si="12"/>
        <v>0</v>
      </c>
      <c r="X7" s="21">
        <f t="shared" si="13"/>
        <v>0</v>
      </c>
    </row>
    <row r="8" spans="2:24" x14ac:dyDescent="0.25">
      <c r="B8" s="8">
        <v>5322</v>
      </c>
      <c r="C8" s="9" t="s">
        <v>22</v>
      </c>
      <c r="D8" s="10">
        <v>279.8</v>
      </c>
      <c r="E8" s="11">
        <v>219.9</v>
      </c>
      <c r="F8" s="11">
        <v>186.92</v>
      </c>
      <c r="G8" s="12">
        <f t="shared" si="1"/>
        <v>-28.037999999999997</v>
      </c>
      <c r="H8" s="13">
        <f t="shared" si="2"/>
        <v>153.93</v>
      </c>
      <c r="I8" s="8">
        <v>20</v>
      </c>
      <c r="K8" s="14">
        <f t="shared" si="3"/>
        <v>3078.6000000000004</v>
      </c>
      <c r="M8" s="15">
        <v>0.12</v>
      </c>
      <c r="N8" s="16">
        <f t="shared" si="4"/>
        <v>-33.576000000000001</v>
      </c>
      <c r="O8">
        <f t="shared" si="5"/>
        <v>0</v>
      </c>
      <c r="P8">
        <f t="shared" si="6"/>
        <v>-17</v>
      </c>
      <c r="Q8" s="17">
        <f t="shared" si="7"/>
        <v>-153.93</v>
      </c>
      <c r="R8" s="16">
        <f t="shared" si="8"/>
        <v>-16.788</v>
      </c>
      <c r="S8" s="16">
        <f t="shared" si="9"/>
        <v>58.506000000000014</v>
      </c>
      <c r="T8" s="18">
        <f t="shared" si="10"/>
        <v>0.20909935668334528</v>
      </c>
      <c r="U8" s="19">
        <f t="shared" si="11"/>
        <v>0.38008185538881317</v>
      </c>
      <c r="W8" s="16">
        <f t="shared" si="12"/>
        <v>5596</v>
      </c>
      <c r="X8" s="16">
        <f t="shared" si="13"/>
        <v>1170.1200000000003</v>
      </c>
    </row>
    <row r="9" spans="2:24" x14ac:dyDescent="0.25">
      <c r="B9" s="8">
        <v>5543</v>
      </c>
      <c r="C9" s="9" t="s">
        <v>23</v>
      </c>
      <c r="D9" s="10">
        <v>239.8</v>
      </c>
      <c r="E9" s="11">
        <v>199.9</v>
      </c>
      <c r="F9" s="11">
        <v>169.92</v>
      </c>
      <c r="G9" s="12">
        <f t="shared" si="1"/>
        <v>-25.487999999999996</v>
      </c>
      <c r="H9" s="13">
        <f t="shared" si="2"/>
        <v>139.93</v>
      </c>
      <c r="I9" s="8">
        <v>10</v>
      </c>
      <c r="K9" s="14">
        <f t="shared" si="3"/>
        <v>1399.3000000000002</v>
      </c>
      <c r="M9" s="15">
        <v>0.12</v>
      </c>
      <c r="N9" s="16">
        <f>(D9*M9)*-1</f>
        <v>-28.776</v>
      </c>
      <c r="O9">
        <f t="shared" si="5"/>
        <v>0</v>
      </c>
      <c r="P9">
        <f t="shared" si="6"/>
        <v>-17</v>
      </c>
      <c r="Q9" s="17">
        <f t="shared" si="7"/>
        <v>-139.93</v>
      </c>
      <c r="R9" s="16">
        <f t="shared" si="8"/>
        <v>-14.388</v>
      </c>
      <c r="S9" s="16">
        <f t="shared" si="9"/>
        <v>39.705999999999996</v>
      </c>
      <c r="T9" s="18">
        <f t="shared" si="10"/>
        <v>0.16557964970809005</v>
      </c>
      <c r="U9" s="19">
        <f t="shared" si="11"/>
        <v>0.28375616379618374</v>
      </c>
      <c r="W9" s="16">
        <f t="shared" si="12"/>
        <v>2398</v>
      </c>
      <c r="X9" s="16">
        <f t="shared" si="13"/>
        <v>397.05999999999995</v>
      </c>
    </row>
    <row r="10" spans="2:24" x14ac:dyDescent="0.25">
      <c r="B10" s="8">
        <v>5518</v>
      </c>
      <c r="C10" s="9" t="s">
        <v>24</v>
      </c>
      <c r="D10" s="10">
        <v>249.7</v>
      </c>
      <c r="E10" s="11">
        <v>199.9</v>
      </c>
      <c r="F10" s="11">
        <v>169.92</v>
      </c>
      <c r="G10" s="12">
        <f t="shared" si="1"/>
        <v>-25.487999999999996</v>
      </c>
      <c r="H10" s="13">
        <f t="shared" si="2"/>
        <v>139.93</v>
      </c>
      <c r="I10" s="8">
        <v>15</v>
      </c>
      <c r="K10" s="14">
        <f>I10*H10</f>
        <v>2098.9500000000003</v>
      </c>
      <c r="M10" s="15">
        <v>0.12</v>
      </c>
      <c r="N10" s="16">
        <f t="shared" si="4"/>
        <v>-29.963999999999999</v>
      </c>
      <c r="O10">
        <f t="shared" si="5"/>
        <v>0</v>
      </c>
      <c r="P10">
        <f t="shared" si="6"/>
        <v>-17</v>
      </c>
      <c r="Q10" s="17">
        <f t="shared" si="7"/>
        <v>-139.93</v>
      </c>
      <c r="R10" s="16">
        <f t="shared" si="8"/>
        <v>-14.981999999999999</v>
      </c>
      <c r="S10" s="16">
        <f t="shared" si="9"/>
        <v>47.823999999999984</v>
      </c>
      <c r="T10" s="18">
        <f t="shared" si="10"/>
        <v>0.19152583099719658</v>
      </c>
      <c r="U10" s="19">
        <f t="shared" si="11"/>
        <v>0.34177088544272122</v>
      </c>
      <c r="W10" s="16">
        <f t="shared" si="12"/>
        <v>3745.5</v>
      </c>
      <c r="X10" s="16">
        <f t="shared" si="13"/>
        <v>717.35999999999979</v>
      </c>
    </row>
    <row r="11" spans="2:24" x14ac:dyDescent="0.25">
      <c r="B11" s="8">
        <v>5516</v>
      </c>
      <c r="C11" s="9" t="s">
        <v>25</v>
      </c>
      <c r="D11" s="10">
        <v>256.7</v>
      </c>
      <c r="E11" s="11">
        <v>199.9</v>
      </c>
      <c r="F11" s="11">
        <v>169.92</v>
      </c>
      <c r="G11" s="12">
        <f t="shared" si="1"/>
        <v>-25.487999999999996</v>
      </c>
      <c r="H11" s="13">
        <f t="shared" si="2"/>
        <v>139.93</v>
      </c>
      <c r="I11" s="8">
        <v>20</v>
      </c>
      <c r="K11" s="14">
        <f t="shared" si="3"/>
        <v>2798.6000000000004</v>
      </c>
      <c r="M11" s="15">
        <v>0.12</v>
      </c>
      <c r="N11" s="16">
        <f t="shared" si="4"/>
        <v>-30.803999999999998</v>
      </c>
      <c r="O11">
        <f t="shared" si="5"/>
        <v>0</v>
      </c>
      <c r="P11">
        <f t="shared" si="6"/>
        <v>-17</v>
      </c>
      <c r="Q11" s="17">
        <f t="shared" si="7"/>
        <v>-139.93</v>
      </c>
      <c r="R11" s="16">
        <f t="shared" si="8"/>
        <v>-15.401999999999999</v>
      </c>
      <c r="S11" s="16">
        <f t="shared" si="9"/>
        <v>53.563999999999979</v>
      </c>
      <c r="T11" s="18">
        <f t="shared" si="10"/>
        <v>0.20866380989481878</v>
      </c>
      <c r="U11" s="19">
        <f t="shared" si="11"/>
        <v>0.38279139569784876</v>
      </c>
      <c r="W11" s="16">
        <f t="shared" si="12"/>
        <v>5134</v>
      </c>
      <c r="X11" s="16">
        <f t="shared" si="13"/>
        <v>1071.2799999999995</v>
      </c>
    </row>
    <row r="12" spans="2:24" x14ac:dyDescent="0.25">
      <c r="B12" s="8">
        <v>5515</v>
      </c>
      <c r="C12" s="9" t="s">
        <v>26</v>
      </c>
      <c r="D12" s="10">
        <v>251.7</v>
      </c>
      <c r="E12" s="11">
        <v>199.9</v>
      </c>
      <c r="F12" s="11">
        <v>169.92</v>
      </c>
      <c r="G12" s="12">
        <f t="shared" si="1"/>
        <v>-25.487999999999996</v>
      </c>
      <c r="H12" s="13">
        <f t="shared" si="2"/>
        <v>139.93</v>
      </c>
      <c r="I12" s="8">
        <v>15</v>
      </c>
      <c r="K12" s="14">
        <f t="shared" si="3"/>
        <v>2098.9500000000003</v>
      </c>
      <c r="M12" s="15">
        <v>0.12</v>
      </c>
      <c r="N12" s="16">
        <f t="shared" si="4"/>
        <v>-30.203999999999997</v>
      </c>
      <c r="O12">
        <f t="shared" si="5"/>
        <v>0</v>
      </c>
      <c r="P12">
        <f t="shared" si="6"/>
        <v>-17</v>
      </c>
      <c r="Q12" s="17">
        <f t="shared" si="7"/>
        <v>-139.93</v>
      </c>
      <c r="R12" s="16">
        <f t="shared" si="8"/>
        <v>-15.101999999999999</v>
      </c>
      <c r="S12" s="16">
        <f t="shared" si="9"/>
        <v>49.463999999999977</v>
      </c>
      <c r="T12" s="18">
        <f t="shared" si="10"/>
        <v>0.1965196662693682</v>
      </c>
      <c r="U12" s="19">
        <f t="shared" si="11"/>
        <v>0.3534910312299005</v>
      </c>
      <c r="W12" s="16">
        <f t="shared" si="12"/>
        <v>3775.5</v>
      </c>
      <c r="X12" s="16">
        <f t="shared" si="13"/>
        <v>741.9599999999997</v>
      </c>
    </row>
    <row r="13" spans="2:24" x14ac:dyDescent="0.25">
      <c r="B13" s="8">
        <v>5513</v>
      </c>
      <c r="C13" s="9" t="s">
        <v>27</v>
      </c>
      <c r="D13" s="10">
        <v>224.7</v>
      </c>
      <c r="E13" s="11">
        <v>189.9</v>
      </c>
      <c r="F13" s="11">
        <v>161.41999999999999</v>
      </c>
      <c r="G13" s="12">
        <f t="shared" si="1"/>
        <v>-24.212999999999997</v>
      </c>
      <c r="H13" s="13">
        <f t="shared" si="2"/>
        <v>132.93</v>
      </c>
      <c r="I13" s="8">
        <v>20</v>
      </c>
      <c r="K13" s="14">
        <f t="shared" si="3"/>
        <v>2658.6000000000004</v>
      </c>
      <c r="M13" s="15">
        <v>0.12</v>
      </c>
      <c r="N13" s="16">
        <f t="shared" si="4"/>
        <v>-26.963999999999999</v>
      </c>
      <c r="O13">
        <f t="shared" si="5"/>
        <v>0</v>
      </c>
      <c r="P13">
        <f t="shared" si="6"/>
        <v>-17</v>
      </c>
      <c r="Q13" s="17">
        <f t="shared" si="7"/>
        <v>-132.93</v>
      </c>
      <c r="R13" s="16">
        <f t="shared" si="8"/>
        <v>-13.481999999999999</v>
      </c>
      <c r="S13" s="16">
        <f t="shared" si="9"/>
        <v>34.323999999999984</v>
      </c>
      <c r="T13" s="18">
        <f t="shared" si="10"/>
        <v>0.15275478415665325</v>
      </c>
      <c r="U13" s="19">
        <f t="shared" si="11"/>
        <v>0.25821108854284197</v>
      </c>
      <c r="W13" s="16">
        <f t="shared" si="12"/>
        <v>4494</v>
      </c>
      <c r="X13" s="16">
        <f t="shared" si="13"/>
        <v>686.47999999999968</v>
      </c>
    </row>
    <row r="14" spans="2:24" x14ac:dyDescent="0.25">
      <c r="B14" s="8">
        <v>5503</v>
      </c>
      <c r="C14" s="9" t="s">
        <v>28</v>
      </c>
      <c r="D14" s="10">
        <v>221.7</v>
      </c>
      <c r="E14" s="11">
        <v>184.9</v>
      </c>
      <c r="F14" s="11">
        <v>157.16999999999999</v>
      </c>
      <c r="G14" s="12">
        <f t="shared" si="1"/>
        <v>-23.575499999999998</v>
      </c>
      <c r="H14" s="13">
        <f t="shared" si="2"/>
        <v>129.43</v>
      </c>
      <c r="I14" s="8">
        <v>5</v>
      </c>
      <c r="K14" s="14">
        <f t="shared" si="3"/>
        <v>647.15000000000009</v>
      </c>
      <c r="M14" s="15">
        <v>0.12</v>
      </c>
      <c r="N14" s="16">
        <f t="shared" si="4"/>
        <v>-26.603999999999999</v>
      </c>
      <c r="O14">
        <f t="shared" si="5"/>
        <v>0</v>
      </c>
      <c r="P14">
        <f t="shared" si="6"/>
        <v>-17</v>
      </c>
      <c r="Q14" s="17">
        <f t="shared" si="7"/>
        <v>-129.43</v>
      </c>
      <c r="R14" s="16">
        <f t="shared" si="8"/>
        <v>-13.302</v>
      </c>
      <c r="S14" s="16">
        <f t="shared" si="9"/>
        <v>35.363999999999997</v>
      </c>
      <c r="T14" s="18">
        <f t="shared" si="10"/>
        <v>0.1595128552097429</v>
      </c>
      <c r="U14" s="19">
        <f t="shared" si="11"/>
        <v>0.27322877230935638</v>
      </c>
      <c r="W14" s="16">
        <f t="shared" si="12"/>
        <v>1108.5</v>
      </c>
      <c r="X14" s="16">
        <f t="shared" si="13"/>
        <v>176.82</v>
      </c>
    </row>
    <row r="15" spans="2:24" x14ac:dyDescent="0.25">
      <c r="B15" s="8">
        <v>5321</v>
      </c>
      <c r="C15" s="9" t="s">
        <v>29</v>
      </c>
      <c r="D15" s="14">
        <v>189.8</v>
      </c>
      <c r="E15" s="26">
        <v>159.9</v>
      </c>
      <c r="F15" s="11">
        <v>135.91999999999999</v>
      </c>
      <c r="G15" s="12">
        <f t="shared" si="1"/>
        <v>-20.387999999999998</v>
      </c>
      <c r="H15" s="13">
        <f t="shared" si="2"/>
        <v>111.92999999999999</v>
      </c>
      <c r="I15" s="8">
        <v>15</v>
      </c>
      <c r="K15" s="14">
        <f t="shared" si="3"/>
        <v>1678.9499999999998</v>
      </c>
      <c r="M15" s="15">
        <v>0.12</v>
      </c>
      <c r="N15" s="16">
        <f t="shared" si="4"/>
        <v>-22.776</v>
      </c>
      <c r="O15">
        <f t="shared" si="5"/>
        <v>0</v>
      </c>
      <c r="P15">
        <f t="shared" si="6"/>
        <v>-17</v>
      </c>
      <c r="Q15" s="17">
        <f t="shared" si="7"/>
        <v>-111.92999999999999</v>
      </c>
      <c r="R15" s="16">
        <f t="shared" si="8"/>
        <v>-11.388</v>
      </c>
      <c r="S15" s="16">
        <f t="shared" si="9"/>
        <v>26.70600000000001</v>
      </c>
      <c r="T15" s="18">
        <f t="shared" si="10"/>
        <v>0.14070600632244473</v>
      </c>
      <c r="U15" s="19">
        <f t="shared" si="11"/>
        <v>0.23859555079067285</v>
      </c>
      <c r="W15" s="16">
        <f t="shared" si="12"/>
        <v>2847</v>
      </c>
      <c r="X15" s="16">
        <f t="shared" si="13"/>
        <v>400.59000000000015</v>
      </c>
    </row>
    <row r="16" spans="2:24" x14ac:dyDescent="0.25">
      <c r="B16" s="8">
        <v>5501</v>
      </c>
      <c r="C16" s="9" t="s">
        <v>30</v>
      </c>
      <c r="D16" s="14">
        <v>179.8</v>
      </c>
      <c r="E16" s="26">
        <v>149.9</v>
      </c>
      <c r="F16" s="11">
        <v>127.42</v>
      </c>
      <c r="G16" s="12">
        <f t="shared" si="1"/>
        <v>-19.113</v>
      </c>
      <c r="H16" s="13">
        <f t="shared" si="2"/>
        <v>104.92999999999999</v>
      </c>
      <c r="I16" s="8">
        <v>100</v>
      </c>
      <c r="K16" s="14">
        <f t="shared" si="3"/>
        <v>10493</v>
      </c>
      <c r="M16" s="15">
        <v>0.12</v>
      </c>
      <c r="N16" s="16">
        <f t="shared" si="4"/>
        <v>-21.576000000000001</v>
      </c>
      <c r="O16">
        <f t="shared" si="5"/>
        <v>0</v>
      </c>
      <c r="P16">
        <f t="shared" si="6"/>
        <v>-17</v>
      </c>
      <c r="Q16" s="17">
        <f t="shared" si="7"/>
        <v>-104.92999999999999</v>
      </c>
      <c r="R16" s="16">
        <f t="shared" si="8"/>
        <v>-10.788</v>
      </c>
      <c r="S16" s="16">
        <f t="shared" si="9"/>
        <v>25.506000000000025</v>
      </c>
      <c r="T16" s="18">
        <f t="shared" si="10"/>
        <v>0.14185761957730825</v>
      </c>
      <c r="U16" s="19">
        <f t="shared" si="11"/>
        <v>0.24307633660535621</v>
      </c>
      <c r="W16" s="16">
        <f t="shared" si="12"/>
        <v>17980</v>
      </c>
      <c r="X16" s="16">
        <f t="shared" si="13"/>
        <v>2550.6000000000026</v>
      </c>
    </row>
    <row r="17" spans="2:24" x14ac:dyDescent="0.25">
      <c r="B17" s="8">
        <v>5486</v>
      </c>
      <c r="C17" s="9" t="s">
        <v>31</v>
      </c>
      <c r="D17" s="14">
        <v>182.8</v>
      </c>
      <c r="E17" s="26">
        <v>149.9</v>
      </c>
      <c r="F17" s="11">
        <v>127.42</v>
      </c>
      <c r="G17" s="12">
        <f t="shared" si="1"/>
        <v>-19.113</v>
      </c>
      <c r="H17" s="13">
        <f t="shared" si="2"/>
        <v>104.92999999999999</v>
      </c>
      <c r="I17" s="8">
        <v>30</v>
      </c>
      <c r="K17" s="14">
        <f t="shared" si="3"/>
        <v>3147.8999999999996</v>
      </c>
      <c r="M17" s="15">
        <v>0.12</v>
      </c>
      <c r="N17" s="16">
        <f t="shared" si="4"/>
        <v>-21.936</v>
      </c>
      <c r="O17">
        <f t="shared" si="5"/>
        <v>0</v>
      </c>
      <c r="P17">
        <f t="shared" si="6"/>
        <v>-17</v>
      </c>
      <c r="Q17" s="17">
        <f t="shared" si="7"/>
        <v>-104.92999999999999</v>
      </c>
      <c r="R17" s="16">
        <f t="shared" si="8"/>
        <v>-10.968</v>
      </c>
      <c r="S17" s="16">
        <f t="shared" si="9"/>
        <v>27.966000000000012</v>
      </c>
      <c r="T17" s="18">
        <f t="shared" si="10"/>
        <v>0.1529868708971554</v>
      </c>
      <c r="U17" s="19">
        <f t="shared" si="11"/>
        <v>0.26652053750119142</v>
      </c>
      <c r="W17" s="16">
        <f t="shared" si="12"/>
        <v>5484</v>
      </c>
      <c r="X17" s="16">
        <f t="shared" si="13"/>
        <v>838.98000000000036</v>
      </c>
    </row>
    <row r="18" spans="2:24" x14ac:dyDescent="0.25">
      <c r="B18" s="8">
        <v>5296</v>
      </c>
      <c r="C18" s="9" t="s">
        <v>32</v>
      </c>
      <c r="D18" s="14">
        <v>149.9</v>
      </c>
      <c r="E18" s="26">
        <v>149.9</v>
      </c>
      <c r="F18" s="11">
        <v>127.42</v>
      </c>
      <c r="G18" s="12">
        <f t="shared" si="1"/>
        <v>-19.113</v>
      </c>
      <c r="H18" s="13">
        <f t="shared" si="2"/>
        <v>104.92999999999999</v>
      </c>
      <c r="I18" s="8">
        <v>0</v>
      </c>
      <c r="K18" s="14">
        <f t="shared" si="3"/>
        <v>0</v>
      </c>
      <c r="M18" s="15">
        <v>0.12</v>
      </c>
      <c r="N18" s="16">
        <f t="shared" si="4"/>
        <v>-17.988</v>
      </c>
      <c r="O18">
        <f t="shared" si="5"/>
        <v>0</v>
      </c>
      <c r="P18">
        <f t="shared" si="6"/>
        <v>-17</v>
      </c>
      <c r="Q18" s="17">
        <f t="shared" si="7"/>
        <v>-104.92999999999999</v>
      </c>
      <c r="R18" s="16">
        <f t="shared" si="8"/>
        <v>-8.9939999999999998</v>
      </c>
      <c r="S18" s="16">
        <f t="shared" si="9"/>
        <v>0.98800000000001376</v>
      </c>
      <c r="T18" s="18">
        <f t="shared" si="10"/>
        <v>6.5910607071381832E-3</v>
      </c>
      <c r="U18" s="19">
        <f t="shared" si="11"/>
        <v>9.4158010101974068E-3</v>
      </c>
      <c r="W18" s="16">
        <f t="shared" si="12"/>
        <v>0</v>
      </c>
      <c r="X18" s="16">
        <f t="shared" si="13"/>
        <v>0</v>
      </c>
    </row>
    <row r="19" spans="2:24" x14ac:dyDescent="0.25">
      <c r="B19" s="8">
        <v>5295</v>
      </c>
      <c r="C19" s="9" t="s">
        <v>33</v>
      </c>
      <c r="D19" s="14">
        <f>49.9+89.9</f>
        <v>139.80000000000001</v>
      </c>
      <c r="E19" s="26">
        <v>129.9</v>
      </c>
      <c r="F19" s="11">
        <v>110.42</v>
      </c>
      <c r="G19" s="12">
        <f t="shared" si="1"/>
        <v>-16.562999999999999</v>
      </c>
      <c r="H19" s="13">
        <f t="shared" si="2"/>
        <v>90.929999999999993</v>
      </c>
      <c r="I19" s="8">
        <v>0</v>
      </c>
      <c r="K19" s="14">
        <f t="shared" si="3"/>
        <v>0</v>
      </c>
      <c r="M19" s="20">
        <v>0.12</v>
      </c>
      <c r="N19" s="21">
        <f t="shared" si="4"/>
        <v>-16.776</v>
      </c>
      <c r="O19" s="22">
        <f t="shared" si="5"/>
        <v>0</v>
      </c>
      <c r="P19" s="22">
        <f t="shared" si="6"/>
        <v>-17</v>
      </c>
      <c r="Q19" s="23">
        <f t="shared" si="7"/>
        <v>-90.929999999999993</v>
      </c>
      <c r="R19" s="21">
        <f t="shared" si="8"/>
        <v>-8.3879999999999999</v>
      </c>
      <c r="S19" s="21">
        <f t="shared" si="9"/>
        <v>6.7060000000000226</v>
      </c>
      <c r="T19" s="24">
        <f t="shared" si="10"/>
        <v>4.7968526466380702E-2</v>
      </c>
      <c r="U19" s="25">
        <f t="shared" si="11"/>
        <v>7.3749037721324351E-2</v>
      </c>
      <c r="V19" s="22"/>
      <c r="W19" s="21">
        <f t="shared" si="12"/>
        <v>0</v>
      </c>
      <c r="X19" s="21">
        <f t="shared" si="13"/>
        <v>0</v>
      </c>
    </row>
    <row r="20" spans="2:24" x14ac:dyDescent="0.25">
      <c r="B20" s="8">
        <v>5318</v>
      </c>
      <c r="C20" s="9" t="s">
        <v>34</v>
      </c>
      <c r="D20" s="14">
        <v>151.69999999999999</v>
      </c>
      <c r="E20" s="26">
        <v>129.9</v>
      </c>
      <c r="F20" s="11">
        <v>110.42</v>
      </c>
      <c r="G20" s="12">
        <f t="shared" si="1"/>
        <v>-16.562999999999999</v>
      </c>
      <c r="H20" s="13">
        <f t="shared" si="2"/>
        <v>90.929999999999993</v>
      </c>
      <c r="I20" s="8">
        <v>50</v>
      </c>
      <c r="K20" s="14">
        <f t="shared" si="3"/>
        <v>4546.5</v>
      </c>
      <c r="M20" s="15">
        <v>0.12</v>
      </c>
      <c r="N20" s="16">
        <f t="shared" si="4"/>
        <v>-18.203999999999997</v>
      </c>
      <c r="O20">
        <f t="shared" si="5"/>
        <v>0</v>
      </c>
      <c r="P20">
        <f t="shared" si="6"/>
        <v>-17</v>
      </c>
      <c r="Q20" s="17">
        <f t="shared" si="7"/>
        <v>-90.929999999999993</v>
      </c>
      <c r="R20" s="16">
        <f t="shared" si="8"/>
        <v>-9.1019999999999985</v>
      </c>
      <c r="S20" s="16">
        <f t="shared" si="9"/>
        <v>16.463999999999992</v>
      </c>
      <c r="T20" s="18">
        <f t="shared" si="10"/>
        <v>0.10852999340804215</v>
      </c>
      <c r="U20" s="19">
        <f t="shared" si="11"/>
        <v>0.18106235565819853</v>
      </c>
      <c r="W20" s="16">
        <f t="shared" si="12"/>
        <v>7584.9999999999991</v>
      </c>
      <c r="X20" s="16">
        <f t="shared" si="13"/>
        <v>823.19999999999959</v>
      </c>
    </row>
    <row r="21" spans="2:24" x14ac:dyDescent="0.25">
      <c r="B21" s="8">
        <v>5310</v>
      </c>
      <c r="C21" s="9" t="s">
        <v>35</v>
      </c>
      <c r="D21" s="14">
        <v>114.8</v>
      </c>
      <c r="E21" s="26">
        <v>94.9</v>
      </c>
      <c r="F21" s="11">
        <v>80.67</v>
      </c>
      <c r="G21" s="12">
        <f t="shared" si="1"/>
        <v>-12.1005</v>
      </c>
      <c r="H21" s="13">
        <f t="shared" si="2"/>
        <v>66.430000000000007</v>
      </c>
      <c r="I21" s="8">
        <v>0</v>
      </c>
      <c r="K21" s="14">
        <f t="shared" si="3"/>
        <v>0</v>
      </c>
      <c r="M21" s="20">
        <v>0.12</v>
      </c>
      <c r="N21" s="21">
        <f t="shared" si="4"/>
        <v>-13.776</v>
      </c>
      <c r="O21" s="22">
        <f t="shared" si="5"/>
        <v>0</v>
      </c>
      <c r="P21" s="22">
        <f t="shared" si="6"/>
        <v>-17</v>
      </c>
      <c r="Q21" s="23">
        <f t="shared" si="7"/>
        <v>-66.430000000000007</v>
      </c>
      <c r="R21" s="21">
        <f t="shared" si="8"/>
        <v>-6.8879999999999999</v>
      </c>
      <c r="S21" s="21">
        <f t="shared" si="9"/>
        <v>10.705999999999994</v>
      </c>
      <c r="T21" s="24">
        <f t="shared" si="10"/>
        <v>9.3257839721254301E-2</v>
      </c>
      <c r="U21" s="25">
        <f t="shared" si="11"/>
        <v>0.1611621255456871</v>
      </c>
      <c r="V21" s="22"/>
      <c r="W21" s="21">
        <f t="shared" si="12"/>
        <v>0</v>
      </c>
      <c r="X21" s="21">
        <f t="shared" si="13"/>
        <v>0</v>
      </c>
    </row>
    <row r="22" spans="2:24" x14ac:dyDescent="0.25">
      <c r="B22" s="8">
        <v>5297</v>
      </c>
      <c r="C22" s="9" t="s">
        <v>36</v>
      </c>
      <c r="D22" s="14">
        <v>96.8</v>
      </c>
      <c r="E22" s="26">
        <v>74.900000000000006</v>
      </c>
      <c r="F22" s="11">
        <v>63.67</v>
      </c>
      <c r="G22" s="12">
        <f t="shared" si="1"/>
        <v>-9.5504999999999995</v>
      </c>
      <c r="H22" s="13">
        <f t="shared" si="2"/>
        <v>52.43</v>
      </c>
      <c r="I22" s="8">
        <v>20</v>
      </c>
      <c r="K22" s="14">
        <f t="shared" si="3"/>
        <v>1048.5999999999999</v>
      </c>
      <c r="L22" t="s">
        <v>37</v>
      </c>
      <c r="M22" s="15">
        <v>0.12</v>
      </c>
      <c r="N22" s="16">
        <f t="shared" si="4"/>
        <v>-11.616</v>
      </c>
      <c r="O22">
        <f t="shared" si="5"/>
        <v>0</v>
      </c>
      <c r="P22">
        <f t="shared" si="6"/>
        <v>0</v>
      </c>
      <c r="Q22" s="17">
        <f t="shared" si="7"/>
        <v>-52.43</v>
      </c>
      <c r="R22" s="16">
        <f t="shared" si="8"/>
        <v>-5.8079999999999998</v>
      </c>
      <c r="S22" s="16">
        <f t="shared" si="9"/>
        <v>26.945999999999998</v>
      </c>
      <c r="T22" s="18">
        <f t="shared" si="10"/>
        <v>0.27836776859504131</v>
      </c>
      <c r="U22" s="19">
        <f t="shared" si="11"/>
        <v>0.51394239938966235</v>
      </c>
      <c r="W22" s="16">
        <f t="shared" si="12"/>
        <v>1936</v>
      </c>
      <c r="X22" s="16">
        <f t="shared" si="13"/>
        <v>538.91999999999996</v>
      </c>
    </row>
    <row r="23" spans="2:24" x14ac:dyDescent="0.25">
      <c r="B23" s="8">
        <v>50546</v>
      </c>
      <c r="C23" s="9" t="s">
        <v>38</v>
      </c>
      <c r="D23" s="14">
        <v>221.7</v>
      </c>
      <c r="E23" s="26">
        <v>194.9</v>
      </c>
      <c r="F23" s="11">
        <v>165.67</v>
      </c>
      <c r="G23" s="12">
        <f t="shared" si="1"/>
        <v>-24.850499999999997</v>
      </c>
      <c r="H23" s="13">
        <f t="shared" si="2"/>
        <v>136.43</v>
      </c>
      <c r="I23" s="8">
        <v>0</v>
      </c>
      <c r="K23" s="14">
        <f t="shared" si="3"/>
        <v>0</v>
      </c>
      <c r="M23" s="20">
        <v>0.12</v>
      </c>
      <c r="N23" s="21">
        <f t="shared" si="4"/>
        <v>-26.603999999999999</v>
      </c>
      <c r="O23" s="22">
        <f t="shared" si="5"/>
        <v>0</v>
      </c>
      <c r="P23" s="22">
        <f t="shared" si="6"/>
        <v>-17</v>
      </c>
      <c r="Q23" s="23">
        <f t="shared" si="7"/>
        <v>-136.43</v>
      </c>
      <c r="R23" s="21">
        <f t="shared" si="8"/>
        <v>-13.302</v>
      </c>
      <c r="S23" s="21">
        <f t="shared" si="9"/>
        <v>28.363999999999997</v>
      </c>
      <c r="T23" s="24">
        <f t="shared" si="10"/>
        <v>0.12793865584122688</v>
      </c>
      <c r="U23" s="25">
        <f t="shared" si="11"/>
        <v>0.2079014879425346</v>
      </c>
      <c r="V23" s="22"/>
      <c r="W23" s="21">
        <f t="shared" si="12"/>
        <v>0</v>
      </c>
      <c r="X23" s="21">
        <f t="shared" si="13"/>
        <v>0</v>
      </c>
    </row>
    <row r="24" spans="2:24" x14ac:dyDescent="0.25">
      <c r="B24" s="8">
        <v>82169</v>
      </c>
      <c r="C24" s="9" t="s">
        <v>39</v>
      </c>
      <c r="D24" s="14">
        <v>139.9</v>
      </c>
      <c r="E24" s="26">
        <v>139.9</v>
      </c>
      <c r="F24" s="11">
        <v>118.92</v>
      </c>
      <c r="G24" s="12">
        <f t="shared" si="1"/>
        <v>-17.838000000000001</v>
      </c>
      <c r="H24" s="13">
        <f t="shared" si="2"/>
        <v>97.929999999999993</v>
      </c>
      <c r="I24" s="8">
        <v>0</v>
      </c>
      <c r="K24" s="14">
        <f t="shared" si="3"/>
        <v>0</v>
      </c>
      <c r="M24" s="15">
        <v>0.12</v>
      </c>
      <c r="N24" s="16">
        <f t="shared" si="4"/>
        <v>-16.788</v>
      </c>
      <c r="O24">
        <f t="shared" si="5"/>
        <v>0</v>
      </c>
      <c r="P24">
        <f t="shared" si="6"/>
        <v>-17</v>
      </c>
      <c r="Q24" s="17">
        <f t="shared" si="7"/>
        <v>-97.929999999999993</v>
      </c>
      <c r="R24" s="16">
        <f t="shared" si="8"/>
        <v>-8.3940000000000001</v>
      </c>
      <c r="S24" s="16">
        <f t="shared" si="9"/>
        <v>-0.21199999999998376</v>
      </c>
      <c r="T24" s="18">
        <f t="shared" si="10"/>
        <v>-1.5153681200856593E-3</v>
      </c>
      <c r="U24" s="19">
        <f t="shared" si="11"/>
        <v>-2.1648116001223706E-3</v>
      </c>
      <c r="W24" s="16">
        <f t="shared" si="12"/>
        <v>0</v>
      </c>
      <c r="X24" s="16">
        <f t="shared" si="13"/>
        <v>0</v>
      </c>
    </row>
  </sheetData>
  <autoFilter ref="B5:X5" xr:uid="{D2235E9E-818F-4EAE-A0D0-D6CEFDC65967}"/>
  <mergeCells count="1">
    <mergeCell ref="B3:I3"/>
  </mergeCells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AEE722-470E-4A5A-93AC-E9B5628D6DD3}">
  <dimension ref="B2:X24"/>
  <sheetViews>
    <sheetView workbookViewId="0">
      <selection activeCell="H13" sqref="H13"/>
    </sheetView>
  </sheetViews>
  <sheetFormatPr defaultRowHeight="15" x14ac:dyDescent="0.25"/>
  <cols>
    <col min="2" max="2" width="10.7109375" style="1" bestFit="1" customWidth="1"/>
    <col min="3" max="3" width="27.42578125" bestFit="1" customWidth="1"/>
    <col min="4" max="4" width="16.5703125" bestFit="1" customWidth="1"/>
    <col min="5" max="5" width="15.85546875" style="1" customWidth="1"/>
    <col min="6" max="6" width="13.140625" style="1" bestFit="1" customWidth="1"/>
    <col min="7" max="8" width="13.140625" style="1" customWidth="1"/>
    <col min="9" max="9" width="9.140625" style="1"/>
    <col min="10" max="10" width="4.42578125" customWidth="1"/>
    <col min="11" max="11" width="16.140625" customWidth="1"/>
    <col min="12" max="12" width="14" bestFit="1" customWidth="1"/>
    <col min="14" max="14" width="11.140625" bestFit="1" customWidth="1"/>
    <col min="15" max="15" width="10" bestFit="1" customWidth="1"/>
    <col min="16" max="16" width="11.42578125" bestFit="1" customWidth="1"/>
    <col min="17" max="17" width="10.5703125" bestFit="1" customWidth="1"/>
    <col min="18" max="18" width="9.5703125" bestFit="1" customWidth="1"/>
    <col min="19" max="19" width="10.5703125" bestFit="1" customWidth="1"/>
    <col min="22" max="22" width="4.28515625" customWidth="1"/>
    <col min="23" max="23" width="13.28515625" bestFit="1" customWidth="1"/>
    <col min="24" max="24" width="12.140625" bestFit="1" customWidth="1"/>
  </cols>
  <sheetData>
    <row r="2" spans="2:24" x14ac:dyDescent="0.25">
      <c r="K2" s="2">
        <f>SUM(K5:K24)</f>
        <v>50639.8125</v>
      </c>
      <c r="W2" s="2">
        <f t="shared" ref="W2:X2" si="0">SUM(W5:W24)</f>
        <v>84591.5</v>
      </c>
      <c r="X2" s="2">
        <f t="shared" si="0"/>
        <v>13536.132499999998</v>
      </c>
    </row>
    <row r="3" spans="2:24" x14ac:dyDescent="0.25">
      <c r="B3" s="27" t="s">
        <v>0</v>
      </c>
      <c r="C3" s="27"/>
      <c r="D3" s="27"/>
      <c r="E3" s="27"/>
      <c r="F3" s="27"/>
      <c r="G3" s="27"/>
      <c r="H3" s="27"/>
      <c r="I3" s="27"/>
      <c r="R3" s="3">
        <v>0.05</v>
      </c>
    </row>
    <row r="4" spans="2:24" x14ac:dyDescent="0.25">
      <c r="B4" s="4" t="s">
        <v>1</v>
      </c>
      <c r="C4" s="4" t="s">
        <v>2</v>
      </c>
      <c r="D4" s="4" t="s">
        <v>3</v>
      </c>
      <c r="E4" s="4" t="s">
        <v>4</v>
      </c>
      <c r="F4" s="4" t="s">
        <v>5</v>
      </c>
      <c r="G4" s="5">
        <v>-0.15</v>
      </c>
      <c r="H4" s="4" t="s">
        <v>5</v>
      </c>
      <c r="I4" s="4" t="s">
        <v>6</v>
      </c>
      <c r="J4" s="6" t="s">
        <v>7</v>
      </c>
      <c r="K4" s="4" t="s">
        <v>8</v>
      </c>
      <c r="L4" s="7" t="s">
        <v>7</v>
      </c>
      <c r="M4" s="7" t="s">
        <v>9</v>
      </c>
      <c r="N4" s="7" t="s">
        <v>10</v>
      </c>
      <c r="O4" s="7" t="s">
        <v>11</v>
      </c>
      <c r="P4" s="7" t="s">
        <v>12</v>
      </c>
      <c r="Q4" s="7" t="s">
        <v>13</v>
      </c>
      <c r="R4" s="7" t="s">
        <v>14</v>
      </c>
      <c r="S4" s="7" t="s">
        <v>15</v>
      </c>
      <c r="T4" s="7" t="s">
        <v>16</v>
      </c>
      <c r="U4" s="7" t="s">
        <v>17</v>
      </c>
      <c r="V4" s="7" t="s">
        <v>7</v>
      </c>
      <c r="W4" s="7" t="s">
        <v>18</v>
      </c>
      <c r="X4" s="7" t="s">
        <v>15</v>
      </c>
    </row>
    <row r="5" spans="2:24" x14ac:dyDescent="0.25">
      <c r="B5" s="8">
        <v>5517</v>
      </c>
      <c r="C5" s="9" t="s">
        <v>19</v>
      </c>
      <c r="D5" s="10">
        <v>504.6</v>
      </c>
      <c r="E5" s="11">
        <v>419.9</v>
      </c>
      <c r="F5" s="11">
        <v>356.92</v>
      </c>
      <c r="G5" s="12">
        <f>F5*-15%</f>
        <v>-53.538000000000004</v>
      </c>
      <c r="H5" s="13">
        <f>F5+G5</f>
        <v>303.38200000000001</v>
      </c>
      <c r="I5" s="8">
        <v>5</v>
      </c>
      <c r="K5" s="14">
        <f>I5*H5</f>
        <v>1516.91</v>
      </c>
      <c r="M5" s="15">
        <v>0.12</v>
      </c>
      <c r="N5" s="16">
        <f>(D5*M5)*-1</f>
        <v>-60.552</v>
      </c>
      <c r="O5">
        <f>IF(D5&lt;79,-5,0)</f>
        <v>0</v>
      </c>
      <c r="P5">
        <f>IF(E5&gt;79,-17,0)</f>
        <v>-17</v>
      </c>
      <c r="Q5" s="17">
        <f>H5*-1</f>
        <v>-303.38200000000001</v>
      </c>
      <c r="R5" s="16">
        <f>(D5*$R$3)*-1</f>
        <v>-25.230000000000004</v>
      </c>
      <c r="S5" s="16">
        <f>D5+N5+O5+P5+Q5+R5</f>
        <v>98.435999999999993</v>
      </c>
      <c r="T5" s="18">
        <f>S5/D5</f>
        <v>0.19507728894173601</v>
      </c>
      <c r="U5" s="19">
        <f>(S5/Q5)*-1</f>
        <v>0.32446222913686373</v>
      </c>
      <c r="W5" s="16">
        <f>D5*I5</f>
        <v>2523</v>
      </c>
      <c r="X5" s="16">
        <f>I5*S5</f>
        <v>492.17999999999995</v>
      </c>
    </row>
    <row r="6" spans="2:24" x14ac:dyDescent="0.25">
      <c r="B6" s="8">
        <v>5264</v>
      </c>
      <c r="C6" s="9" t="s">
        <v>20</v>
      </c>
      <c r="D6" s="10">
        <v>399.7</v>
      </c>
      <c r="E6" s="11">
        <v>339.9</v>
      </c>
      <c r="F6" s="11">
        <v>288.92</v>
      </c>
      <c r="G6" s="12">
        <f t="shared" ref="G6:G24" si="1">F6*-15%</f>
        <v>-43.338000000000001</v>
      </c>
      <c r="H6" s="13">
        <f t="shared" ref="H6:H24" si="2">F6+G6</f>
        <v>245.58200000000002</v>
      </c>
      <c r="I6" s="8">
        <v>50</v>
      </c>
      <c r="K6" s="14">
        <f t="shared" ref="K6:K24" si="3">I6*H6</f>
        <v>12279.1</v>
      </c>
      <c r="M6" s="15">
        <v>0.12</v>
      </c>
      <c r="N6" s="16">
        <f t="shared" ref="N6:N24" si="4">(D6*M6)*-1</f>
        <v>-47.963999999999999</v>
      </c>
      <c r="O6">
        <f t="shared" ref="O6:O24" si="5">IF(D6&lt;79,-5,0)</f>
        <v>0</v>
      </c>
      <c r="P6">
        <f t="shared" ref="P6:P24" si="6">IF(E6&gt;79,-17,0)</f>
        <v>-17</v>
      </c>
      <c r="Q6" s="17">
        <f t="shared" ref="Q6:Q24" si="7">H6*-1</f>
        <v>-245.58200000000002</v>
      </c>
      <c r="R6" s="16">
        <f t="shared" ref="R6:R24" si="8">(D6*$R$3)*-1</f>
        <v>-19.984999999999999</v>
      </c>
      <c r="S6" s="16">
        <f t="shared" ref="S6:S24" si="9">D6+N6+O6+P6+Q6+R6</f>
        <v>69.168999999999969</v>
      </c>
      <c r="T6" s="18">
        <f t="shared" ref="T6:T24" si="10">S6/D6</f>
        <v>0.1730522892169126</v>
      </c>
      <c r="U6" s="19">
        <f t="shared" ref="U6:U24" si="11">(S6/Q6)*-1</f>
        <v>0.28165337850493916</v>
      </c>
      <c r="W6" s="16">
        <f t="shared" ref="W6:W24" si="12">D6*I6</f>
        <v>19985</v>
      </c>
      <c r="X6" s="16">
        <f t="shared" ref="X6:X24" si="13">I6*S6</f>
        <v>3458.4499999999985</v>
      </c>
    </row>
    <row r="7" spans="2:24" x14ac:dyDescent="0.25">
      <c r="B7" s="8">
        <v>5544</v>
      </c>
      <c r="C7" s="9" t="s">
        <v>21</v>
      </c>
      <c r="D7" s="10">
        <v>379.7</v>
      </c>
      <c r="E7" s="11">
        <v>309.89999999999998</v>
      </c>
      <c r="F7" s="11">
        <v>263.42</v>
      </c>
      <c r="G7" s="12">
        <f t="shared" si="1"/>
        <v>-39.512999999999998</v>
      </c>
      <c r="H7" s="13">
        <f t="shared" si="2"/>
        <v>223.90700000000001</v>
      </c>
      <c r="I7" s="8">
        <v>0</v>
      </c>
      <c r="K7" s="14">
        <f t="shared" si="3"/>
        <v>0</v>
      </c>
      <c r="M7" s="20">
        <v>0.12</v>
      </c>
      <c r="N7" s="21">
        <f t="shared" si="4"/>
        <v>-45.564</v>
      </c>
      <c r="O7" s="22">
        <f t="shared" si="5"/>
        <v>0</v>
      </c>
      <c r="P7" s="22">
        <f t="shared" si="6"/>
        <v>-17</v>
      </c>
      <c r="Q7" s="23">
        <f t="shared" si="7"/>
        <v>-223.90700000000001</v>
      </c>
      <c r="R7" s="21">
        <f t="shared" si="8"/>
        <v>-18.984999999999999</v>
      </c>
      <c r="S7" s="21">
        <f t="shared" si="9"/>
        <v>74.243999999999957</v>
      </c>
      <c r="T7" s="24">
        <f t="shared" si="10"/>
        <v>0.19553331577561223</v>
      </c>
      <c r="U7" s="25">
        <f t="shared" si="11"/>
        <v>0.33158409518237464</v>
      </c>
      <c r="V7" s="22"/>
      <c r="W7" s="21">
        <f t="shared" si="12"/>
        <v>0</v>
      </c>
      <c r="X7" s="21">
        <f t="shared" si="13"/>
        <v>0</v>
      </c>
    </row>
    <row r="8" spans="2:24" x14ac:dyDescent="0.25">
      <c r="B8" s="8">
        <v>5322</v>
      </c>
      <c r="C8" s="9" t="s">
        <v>22</v>
      </c>
      <c r="D8" s="10">
        <v>279.8</v>
      </c>
      <c r="E8" s="11">
        <v>219.9</v>
      </c>
      <c r="F8" s="11">
        <v>186.92</v>
      </c>
      <c r="G8" s="12">
        <f t="shared" si="1"/>
        <v>-28.037999999999997</v>
      </c>
      <c r="H8" s="13">
        <f t="shared" si="2"/>
        <v>158.88200000000001</v>
      </c>
      <c r="I8" s="8">
        <v>20</v>
      </c>
      <c r="K8" s="14">
        <f t="shared" si="3"/>
        <v>3177.6400000000003</v>
      </c>
      <c r="M8" s="15">
        <v>0.12</v>
      </c>
      <c r="N8" s="16">
        <f t="shared" si="4"/>
        <v>-33.576000000000001</v>
      </c>
      <c r="O8">
        <f t="shared" si="5"/>
        <v>0</v>
      </c>
      <c r="P8">
        <f t="shared" si="6"/>
        <v>-17</v>
      </c>
      <c r="Q8" s="17">
        <f t="shared" si="7"/>
        <v>-158.88200000000001</v>
      </c>
      <c r="R8" s="16">
        <f t="shared" si="8"/>
        <v>-13.990000000000002</v>
      </c>
      <c r="S8" s="16">
        <f t="shared" si="9"/>
        <v>56.352000000000011</v>
      </c>
      <c r="T8" s="18">
        <f t="shared" si="10"/>
        <v>0.2014010007147963</v>
      </c>
      <c r="U8" s="19">
        <f t="shared" si="11"/>
        <v>0.35467831472413497</v>
      </c>
      <c r="W8" s="16">
        <f t="shared" si="12"/>
        <v>5596</v>
      </c>
      <c r="X8" s="16">
        <f t="shared" si="13"/>
        <v>1127.0400000000002</v>
      </c>
    </row>
    <row r="9" spans="2:24" x14ac:dyDescent="0.25">
      <c r="B9" s="8">
        <v>5543</v>
      </c>
      <c r="C9" s="9" t="s">
        <v>23</v>
      </c>
      <c r="D9" s="10">
        <v>239.8</v>
      </c>
      <c r="E9" s="11">
        <v>199.9</v>
      </c>
      <c r="F9" s="11">
        <v>169.92</v>
      </c>
      <c r="G9" s="12">
        <f t="shared" si="1"/>
        <v>-25.487999999999996</v>
      </c>
      <c r="H9" s="13">
        <f t="shared" si="2"/>
        <v>144.43199999999999</v>
      </c>
      <c r="I9" s="8">
        <v>10</v>
      </c>
      <c r="K9" s="14">
        <f t="shared" si="3"/>
        <v>1444.32</v>
      </c>
      <c r="M9" s="15">
        <v>0.12</v>
      </c>
      <c r="N9" s="16">
        <f t="shared" si="4"/>
        <v>-28.776</v>
      </c>
      <c r="O9">
        <f t="shared" si="5"/>
        <v>0</v>
      </c>
      <c r="P9">
        <f t="shared" si="6"/>
        <v>-17</v>
      </c>
      <c r="Q9" s="17">
        <f t="shared" si="7"/>
        <v>-144.43199999999999</v>
      </c>
      <c r="R9" s="16">
        <f t="shared" si="8"/>
        <v>-11.990000000000002</v>
      </c>
      <c r="S9" s="16">
        <f t="shared" si="9"/>
        <v>37.602000000000011</v>
      </c>
      <c r="T9" s="18">
        <f t="shared" si="10"/>
        <v>0.15680567139282739</v>
      </c>
      <c r="U9" s="19">
        <f t="shared" si="11"/>
        <v>0.26034396809571297</v>
      </c>
      <c r="W9" s="16">
        <f t="shared" si="12"/>
        <v>2398</v>
      </c>
      <c r="X9" s="16">
        <f t="shared" si="13"/>
        <v>376.0200000000001</v>
      </c>
    </row>
    <row r="10" spans="2:24" x14ac:dyDescent="0.25">
      <c r="B10" s="8">
        <v>5518</v>
      </c>
      <c r="C10" s="9" t="s">
        <v>24</v>
      </c>
      <c r="D10" s="10">
        <v>249.7</v>
      </c>
      <c r="E10" s="11">
        <v>199.9</v>
      </c>
      <c r="F10" s="11">
        <v>169.92</v>
      </c>
      <c r="G10" s="12">
        <f t="shared" si="1"/>
        <v>-25.487999999999996</v>
      </c>
      <c r="H10" s="13">
        <f t="shared" si="2"/>
        <v>144.43199999999999</v>
      </c>
      <c r="I10" s="8">
        <v>15</v>
      </c>
      <c r="K10" s="14">
        <f>I10*H10</f>
        <v>2166.48</v>
      </c>
      <c r="M10" s="15">
        <v>0.12</v>
      </c>
      <c r="N10" s="16">
        <f t="shared" si="4"/>
        <v>-29.963999999999999</v>
      </c>
      <c r="O10">
        <f t="shared" si="5"/>
        <v>0</v>
      </c>
      <c r="P10">
        <f t="shared" si="6"/>
        <v>-17</v>
      </c>
      <c r="Q10" s="17">
        <f t="shared" si="7"/>
        <v>-144.43199999999999</v>
      </c>
      <c r="R10" s="16">
        <f t="shared" si="8"/>
        <v>-12.484999999999999</v>
      </c>
      <c r="S10" s="16">
        <f t="shared" si="9"/>
        <v>45.819000000000003</v>
      </c>
      <c r="T10" s="18">
        <f t="shared" si="10"/>
        <v>0.18349619543452145</v>
      </c>
      <c r="U10" s="19">
        <f t="shared" si="11"/>
        <v>0.31723579262213364</v>
      </c>
      <c r="W10" s="16">
        <f t="shared" si="12"/>
        <v>3745.5</v>
      </c>
      <c r="X10" s="16">
        <f t="shared" si="13"/>
        <v>687.28500000000008</v>
      </c>
    </row>
    <row r="11" spans="2:24" x14ac:dyDescent="0.25">
      <c r="B11" s="8">
        <v>5516</v>
      </c>
      <c r="C11" s="9" t="s">
        <v>25</v>
      </c>
      <c r="D11" s="10">
        <v>256.7</v>
      </c>
      <c r="E11" s="11">
        <v>199.9</v>
      </c>
      <c r="F11" s="11">
        <v>169.92</v>
      </c>
      <c r="G11" s="12">
        <f t="shared" si="1"/>
        <v>-25.487999999999996</v>
      </c>
      <c r="H11" s="13">
        <f t="shared" si="2"/>
        <v>144.43199999999999</v>
      </c>
      <c r="I11" s="8">
        <v>20</v>
      </c>
      <c r="K11" s="14">
        <f t="shared" si="3"/>
        <v>2888.64</v>
      </c>
      <c r="M11" s="15">
        <v>0.12</v>
      </c>
      <c r="N11" s="16">
        <f t="shared" si="4"/>
        <v>-30.803999999999998</v>
      </c>
      <c r="O11">
        <f t="shared" si="5"/>
        <v>0</v>
      </c>
      <c r="P11">
        <f t="shared" si="6"/>
        <v>-17</v>
      </c>
      <c r="Q11" s="17">
        <f t="shared" si="7"/>
        <v>-144.43199999999999</v>
      </c>
      <c r="R11" s="16">
        <f t="shared" si="8"/>
        <v>-12.835000000000001</v>
      </c>
      <c r="S11" s="16">
        <f t="shared" si="9"/>
        <v>51.628999999999998</v>
      </c>
      <c r="T11" s="18">
        <f t="shared" si="10"/>
        <v>0.20112582781456953</v>
      </c>
      <c r="U11" s="19">
        <f t="shared" si="11"/>
        <v>0.3574623352165725</v>
      </c>
      <c r="W11" s="16">
        <f t="shared" si="12"/>
        <v>5134</v>
      </c>
      <c r="X11" s="16">
        <f t="shared" si="13"/>
        <v>1032.58</v>
      </c>
    </row>
    <row r="12" spans="2:24" x14ac:dyDescent="0.25">
      <c r="B12" s="8">
        <v>5515</v>
      </c>
      <c r="C12" s="9" t="s">
        <v>26</v>
      </c>
      <c r="D12" s="10">
        <v>251.7</v>
      </c>
      <c r="E12" s="11">
        <v>199.9</v>
      </c>
      <c r="F12" s="11">
        <v>169.92</v>
      </c>
      <c r="G12" s="12">
        <f t="shared" si="1"/>
        <v>-25.487999999999996</v>
      </c>
      <c r="H12" s="13">
        <f t="shared" si="2"/>
        <v>144.43199999999999</v>
      </c>
      <c r="I12" s="8">
        <v>15</v>
      </c>
      <c r="K12" s="14">
        <f t="shared" si="3"/>
        <v>2166.48</v>
      </c>
      <c r="M12" s="15">
        <v>0.12</v>
      </c>
      <c r="N12" s="16">
        <f t="shared" si="4"/>
        <v>-30.203999999999997</v>
      </c>
      <c r="O12">
        <f t="shared" si="5"/>
        <v>0</v>
      </c>
      <c r="P12">
        <f t="shared" si="6"/>
        <v>-17</v>
      </c>
      <c r="Q12" s="17">
        <f t="shared" si="7"/>
        <v>-144.43199999999999</v>
      </c>
      <c r="R12" s="16">
        <f t="shared" si="8"/>
        <v>-12.585000000000001</v>
      </c>
      <c r="S12" s="16">
        <f t="shared" si="9"/>
        <v>47.478999999999992</v>
      </c>
      <c r="T12" s="18">
        <f t="shared" si="10"/>
        <v>0.1886332936034962</v>
      </c>
      <c r="U12" s="19">
        <f t="shared" si="11"/>
        <v>0.32872909050625898</v>
      </c>
      <c r="W12" s="16">
        <f t="shared" si="12"/>
        <v>3775.5</v>
      </c>
      <c r="X12" s="16">
        <f t="shared" si="13"/>
        <v>712.18499999999983</v>
      </c>
    </row>
    <row r="13" spans="2:24" x14ac:dyDescent="0.25">
      <c r="B13" s="8">
        <v>5513</v>
      </c>
      <c r="C13" s="9" t="s">
        <v>27</v>
      </c>
      <c r="D13" s="10">
        <v>224.7</v>
      </c>
      <c r="E13" s="11">
        <v>189.9</v>
      </c>
      <c r="F13" s="11">
        <v>161.41999999999999</v>
      </c>
      <c r="G13" s="12">
        <f t="shared" si="1"/>
        <v>-24.212999999999997</v>
      </c>
      <c r="H13" s="13">
        <f t="shared" si="2"/>
        <v>137.20699999999999</v>
      </c>
      <c r="I13" s="8">
        <v>20</v>
      </c>
      <c r="K13" s="14">
        <f t="shared" si="3"/>
        <v>2744.14</v>
      </c>
      <c r="M13" s="15">
        <v>0.12</v>
      </c>
      <c r="N13" s="16">
        <f t="shared" si="4"/>
        <v>-26.963999999999999</v>
      </c>
      <c r="O13">
        <f t="shared" si="5"/>
        <v>0</v>
      </c>
      <c r="P13">
        <f t="shared" si="6"/>
        <v>-17</v>
      </c>
      <c r="Q13" s="17">
        <f t="shared" si="7"/>
        <v>-137.20699999999999</v>
      </c>
      <c r="R13" s="16">
        <f t="shared" si="8"/>
        <v>-11.234999999999999</v>
      </c>
      <c r="S13" s="16">
        <f t="shared" si="9"/>
        <v>32.293999999999997</v>
      </c>
      <c r="T13" s="18">
        <f t="shared" si="10"/>
        <v>0.14372051624388071</v>
      </c>
      <c r="U13" s="19">
        <f t="shared" si="11"/>
        <v>0.23536700022593599</v>
      </c>
      <c r="W13" s="16">
        <f t="shared" si="12"/>
        <v>4494</v>
      </c>
      <c r="X13" s="16">
        <f t="shared" si="13"/>
        <v>645.87999999999988</v>
      </c>
    </row>
    <row r="14" spans="2:24" x14ac:dyDescent="0.25">
      <c r="B14" s="8">
        <v>5503</v>
      </c>
      <c r="C14" s="9" t="s">
        <v>28</v>
      </c>
      <c r="D14" s="10">
        <v>221.7</v>
      </c>
      <c r="E14" s="11">
        <v>184.9</v>
      </c>
      <c r="F14" s="11">
        <v>157.16999999999999</v>
      </c>
      <c r="G14" s="12">
        <f t="shared" si="1"/>
        <v>-23.575499999999998</v>
      </c>
      <c r="H14" s="13">
        <f t="shared" si="2"/>
        <v>133.59449999999998</v>
      </c>
      <c r="I14" s="8">
        <v>5</v>
      </c>
      <c r="K14" s="14">
        <f t="shared" si="3"/>
        <v>667.97249999999985</v>
      </c>
      <c r="M14" s="15">
        <v>0.12</v>
      </c>
      <c r="N14" s="16">
        <f t="shared" si="4"/>
        <v>-26.603999999999999</v>
      </c>
      <c r="O14">
        <f t="shared" si="5"/>
        <v>0</v>
      </c>
      <c r="P14">
        <f t="shared" si="6"/>
        <v>-17</v>
      </c>
      <c r="Q14" s="17">
        <f t="shared" si="7"/>
        <v>-133.59449999999998</v>
      </c>
      <c r="R14" s="16">
        <f t="shared" si="8"/>
        <v>-11.085000000000001</v>
      </c>
      <c r="S14" s="16">
        <f t="shared" si="9"/>
        <v>33.416500000000021</v>
      </c>
      <c r="T14" s="18">
        <f t="shared" si="10"/>
        <v>0.15072846188543088</v>
      </c>
      <c r="U14" s="19">
        <f t="shared" si="11"/>
        <v>0.25013380041843059</v>
      </c>
      <c r="W14" s="16">
        <f t="shared" si="12"/>
        <v>1108.5</v>
      </c>
      <c r="X14" s="16">
        <f t="shared" si="13"/>
        <v>167.0825000000001</v>
      </c>
    </row>
    <row r="15" spans="2:24" x14ac:dyDescent="0.25">
      <c r="B15" s="8">
        <v>5321</v>
      </c>
      <c r="C15" s="9" t="s">
        <v>29</v>
      </c>
      <c r="D15" s="14">
        <v>189.8</v>
      </c>
      <c r="E15" s="26">
        <v>159.9</v>
      </c>
      <c r="F15" s="11">
        <v>135.91999999999999</v>
      </c>
      <c r="G15" s="12">
        <f t="shared" si="1"/>
        <v>-20.387999999999998</v>
      </c>
      <c r="H15" s="13">
        <f t="shared" si="2"/>
        <v>115.53199999999998</v>
      </c>
      <c r="I15" s="8">
        <v>15</v>
      </c>
      <c r="K15" s="14">
        <f t="shared" si="3"/>
        <v>1732.9799999999998</v>
      </c>
      <c r="M15" s="15">
        <v>0.12</v>
      </c>
      <c r="N15" s="16">
        <f t="shared" si="4"/>
        <v>-22.776</v>
      </c>
      <c r="O15">
        <f t="shared" si="5"/>
        <v>0</v>
      </c>
      <c r="P15">
        <f t="shared" si="6"/>
        <v>-17</v>
      </c>
      <c r="Q15" s="17">
        <f t="shared" si="7"/>
        <v>-115.53199999999998</v>
      </c>
      <c r="R15" s="16">
        <f t="shared" si="8"/>
        <v>-9.49</v>
      </c>
      <c r="S15" s="16">
        <f t="shared" si="9"/>
        <v>25.002000000000017</v>
      </c>
      <c r="T15" s="18">
        <f t="shared" si="10"/>
        <v>0.1317281348788199</v>
      </c>
      <c r="U15" s="19">
        <f t="shared" si="11"/>
        <v>0.2164075753903682</v>
      </c>
      <c r="W15" s="16">
        <f t="shared" si="12"/>
        <v>2847</v>
      </c>
      <c r="X15" s="16">
        <f t="shared" si="13"/>
        <v>375.03000000000026</v>
      </c>
    </row>
    <row r="16" spans="2:24" x14ac:dyDescent="0.25">
      <c r="B16" s="8">
        <v>5501</v>
      </c>
      <c r="C16" s="9" t="s">
        <v>30</v>
      </c>
      <c r="D16" s="14">
        <v>179.8</v>
      </c>
      <c r="E16" s="26">
        <v>149.9</v>
      </c>
      <c r="F16" s="11">
        <v>127.42</v>
      </c>
      <c r="G16" s="12">
        <f t="shared" si="1"/>
        <v>-19.113</v>
      </c>
      <c r="H16" s="13">
        <f t="shared" si="2"/>
        <v>108.307</v>
      </c>
      <c r="I16" s="8">
        <v>100</v>
      </c>
      <c r="K16" s="14">
        <f t="shared" si="3"/>
        <v>10830.7</v>
      </c>
      <c r="M16" s="15">
        <v>0.12</v>
      </c>
      <c r="N16" s="16">
        <f t="shared" si="4"/>
        <v>-21.576000000000001</v>
      </c>
      <c r="O16">
        <f t="shared" si="5"/>
        <v>0</v>
      </c>
      <c r="P16">
        <f t="shared" si="6"/>
        <v>-17</v>
      </c>
      <c r="Q16" s="17">
        <f t="shared" si="7"/>
        <v>-108.307</v>
      </c>
      <c r="R16" s="16">
        <f t="shared" si="8"/>
        <v>-8.99</v>
      </c>
      <c r="S16" s="16">
        <f t="shared" si="9"/>
        <v>23.927000000000014</v>
      </c>
      <c r="T16" s="18">
        <f t="shared" si="10"/>
        <v>0.13307563959955512</v>
      </c>
      <c r="U16" s="19">
        <f t="shared" si="11"/>
        <v>0.22091831552900565</v>
      </c>
      <c r="W16" s="16">
        <f t="shared" si="12"/>
        <v>17980</v>
      </c>
      <c r="X16" s="16">
        <f t="shared" si="13"/>
        <v>2392.7000000000012</v>
      </c>
    </row>
    <row r="17" spans="2:24" x14ac:dyDescent="0.25">
      <c r="B17" s="8">
        <v>5486</v>
      </c>
      <c r="C17" s="9" t="s">
        <v>31</v>
      </c>
      <c r="D17" s="14">
        <v>182.8</v>
      </c>
      <c r="E17" s="26">
        <v>149.9</v>
      </c>
      <c r="F17" s="11">
        <v>127.42</v>
      </c>
      <c r="G17" s="12">
        <f t="shared" si="1"/>
        <v>-19.113</v>
      </c>
      <c r="H17" s="13">
        <f t="shared" si="2"/>
        <v>108.307</v>
      </c>
      <c r="I17" s="8">
        <v>30</v>
      </c>
      <c r="K17" s="14">
        <f t="shared" si="3"/>
        <v>3249.21</v>
      </c>
      <c r="M17" s="15">
        <v>0.12</v>
      </c>
      <c r="N17" s="16">
        <f t="shared" si="4"/>
        <v>-21.936</v>
      </c>
      <c r="O17">
        <f t="shared" si="5"/>
        <v>0</v>
      </c>
      <c r="P17">
        <f t="shared" si="6"/>
        <v>-17</v>
      </c>
      <c r="Q17" s="17">
        <f t="shared" si="7"/>
        <v>-108.307</v>
      </c>
      <c r="R17" s="16">
        <f t="shared" si="8"/>
        <v>-9.14</v>
      </c>
      <c r="S17" s="16">
        <f t="shared" si="9"/>
        <v>26.417000000000002</v>
      </c>
      <c r="T17" s="18">
        <f t="shared" si="10"/>
        <v>0.14451312910284464</v>
      </c>
      <c r="U17" s="19">
        <f t="shared" si="11"/>
        <v>0.24390851930161486</v>
      </c>
      <c r="W17" s="16">
        <f t="shared" si="12"/>
        <v>5484</v>
      </c>
      <c r="X17" s="16">
        <f t="shared" si="13"/>
        <v>792.51</v>
      </c>
    </row>
    <row r="18" spans="2:24" x14ac:dyDescent="0.25">
      <c r="B18" s="8">
        <v>5296</v>
      </c>
      <c r="C18" s="9" t="s">
        <v>32</v>
      </c>
      <c r="D18" s="14">
        <v>149.9</v>
      </c>
      <c r="E18" s="26">
        <v>149.9</v>
      </c>
      <c r="F18" s="11">
        <v>127.42</v>
      </c>
      <c r="G18" s="12">
        <f t="shared" si="1"/>
        <v>-19.113</v>
      </c>
      <c r="H18" s="13">
        <f t="shared" si="2"/>
        <v>108.307</v>
      </c>
      <c r="I18" s="8">
        <v>0</v>
      </c>
      <c r="K18" s="14">
        <f t="shared" si="3"/>
        <v>0</v>
      </c>
      <c r="M18" s="15">
        <v>0.12</v>
      </c>
      <c r="N18" s="16">
        <f t="shared" si="4"/>
        <v>-17.988</v>
      </c>
      <c r="O18">
        <f t="shared" si="5"/>
        <v>0</v>
      </c>
      <c r="P18">
        <f t="shared" si="6"/>
        <v>-17</v>
      </c>
      <c r="Q18" s="17">
        <f t="shared" si="7"/>
        <v>-108.307</v>
      </c>
      <c r="R18" s="16">
        <f t="shared" si="8"/>
        <v>-7.495000000000001</v>
      </c>
      <c r="S18" s="16">
        <f t="shared" si="9"/>
        <v>-0.88999999999999702</v>
      </c>
      <c r="T18" s="18">
        <f t="shared" si="10"/>
        <v>-5.937291527685103E-3</v>
      </c>
      <c r="U18" s="19">
        <f t="shared" si="11"/>
        <v>-8.2173820713342359E-3</v>
      </c>
      <c r="W18" s="16">
        <f t="shared" si="12"/>
        <v>0</v>
      </c>
      <c r="X18" s="16">
        <f t="shared" si="13"/>
        <v>0</v>
      </c>
    </row>
    <row r="19" spans="2:24" x14ac:dyDescent="0.25">
      <c r="B19" s="8">
        <v>5295</v>
      </c>
      <c r="C19" s="9" t="s">
        <v>33</v>
      </c>
      <c r="D19" s="14">
        <f>49.9+89.9</f>
        <v>139.80000000000001</v>
      </c>
      <c r="E19" s="26">
        <v>129.9</v>
      </c>
      <c r="F19" s="11">
        <v>110.42</v>
      </c>
      <c r="G19" s="12">
        <f t="shared" si="1"/>
        <v>-16.562999999999999</v>
      </c>
      <c r="H19" s="13">
        <f t="shared" si="2"/>
        <v>93.856999999999999</v>
      </c>
      <c r="I19" s="8">
        <v>0</v>
      </c>
      <c r="K19" s="14">
        <f t="shared" si="3"/>
        <v>0</v>
      </c>
      <c r="M19" s="20">
        <v>0.12</v>
      </c>
      <c r="N19" s="21">
        <f t="shared" si="4"/>
        <v>-16.776</v>
      </c>
      <c r="O19" s="22">
        <f t="shared" si="5"/>
        <v>0</v>
      </c>
      <c r="P19" s="22">
        <f t="shared" si="6"/>
        <v>-17</v>
      </c>
      <c r="Q19" s="23">
        <f t="shared" si="7"/>
        <v>-93.856999999999999</v>
      </c>
      <c r="R19" s="21">
        <f t="shared" si="8"/>
        <v>-6.9900000000000011</v>
      </c>
      <c r="S19" s="21">
        <f t="shared" si="9"/>
        <v>5.1770000000000147</v>
      </c>
      <c r="T19" s="24">
        <f t="shared" si="10"/>
        <v>3.7031473533619561E-2</v>
      </c>
      <c r="U19" s="25">
        <f t="shared" si="11"/>
        <v>5.5158379236498231E-2</v>
      </c>
      <c r="V19" s="22"/>
      <c r="W19" s="21">
        <f t="shared" si="12"/>
        <v>0</v>
      </c>
      <c r="X19" s="21">
        <f t="shared" si="13"/>
        <v>0</v>
      </c>
    </row>
    <row r="20" spans="2:24" x14ac:dyDescent="0.25">
      <c r="B20" s="8">
        <v>5318</v>
      </c>
      <c r="C20" s="9" t="s">
        <v>34</v>
      </c>
      <c r="D20" s="14">
        <v>151.69999999999999</v>
      </c>
      <c r="E20" s="26">
        <v>129.9</v>
      </c>
      <c r="F20" s="11">
        <v>110.42</v>
      </c>
      <c r="G20" s="12">
        <f t="shared" si="1"/>
        <v>-16.562999999999999</v>
      </c>
      <c r="H20" s="13">
        <f t="shared" si="2"/>
        <v>93.856999999999999</v>
      </c>
      <c r="I20" s="8">
        <v>50</v>
      </c>
      <c r="K20" s="14">
        <f t="shared" si="3"/>
        <v>4692.8500000000004</v>
      </c>
      <c r="M20" s="15">
        <v>0.12</v>
      </c>
      <c r="N20" s="16">
        <f t="shared" si="4"/>
        <v>-18.203999999999997</v>
      </c>
      <c r="O20">
        <f t="shared" si="5"/>
        <v>0</v>
      </c>
      <c r="P20">
        <f t="shared" si="6"/>
        <v>-17</v>
      </c>
      <c r="Q20" s="17">
        <f t="shared" si="7"/>
        <v>-93.856999999999999</v>
      </c>
      <c r="R20" s="16">
        <f t="shared" si="8"/>
        <v>-7.585</v>
      </c>
      <c r="S20" s="16">
        <f t="shared" si="9"/>
        <v>15.053999999999981</v>
      </c>
      <c r="T20" s="18">
        <f t="shared" si="10"/>
        <v>9.9235332893869363E-2</v>
      </c>
      <c r="U20" s="19">
        <f t="shared" si="11"/>
        <v>0.1603929381932086</v>
      </c>
      <c r="W20" s="16">
        <f t="shared" si="12"/>
        <v>7584.9999999999991</v>
      </c>
      <c r="X20" s="16">
        <f t="shared" si="13"/>
        <v>752.69999999999902</v>
      </c>
    </row>
    <row r="21" spans="2:24" x14ac:dyDescent="0.25">
      <c r="B21" s="8">
        <v>5310</v>
      </c>
      <c r="C21" s="9" t="s">
        <v>35</v>
      </c>
      <c r="D21" s="14">
        <v>114.8</v>
      </c>
      <c r="E21" s="26">
        <v>94.9</v>
      </c>
      <c r="F21" s="11">
        <v>80.67</v>
      </c>
      <c r="G21" s="12">
        <f t="shared" si="1"/>
        <v>-12.1005</v>
      </c>
      <c r="H21" s="13">
        <f t="shared" si="2"/>
        <v>68.569500000000005</v>
      </c>
      <c r="I21" s="8">
        <v>0</v>
      </c>
      <c r="K21" s="14">
        <f t="shared" si="3"/>
        <v>0</v>
      </c>
      <c r="M21" s="20">
        <v>0.12</v>
      </c>
      <c r="N21" s="21">
        <f t="shared" si="4"/>
        <v>-13.776</v>
      </c>
      <c r="O21" s="22">
        <f t="shared" si="5"/>
        <v>0</v>
      </c>
      <c r="P21" s="22">
        <f t="shared" si="6"/>
        <v>-17</v>
      </c>
      <c r="Q21" s="23">
        <f t="shared" si="7"/>
        <v>-68.569500000000005</v>
      </c>
      <c r="R21" s="21">
        <f t="shared" si="8"/>
        <v>-5.74</v>
      </c>
      <c r="S21" s="21">
        <f t="shared" si="9"/>
        <v>9.7144999999999957</v>
      </c>
      <c r="T21" s="24">
        <f t="shared" si="10"/>
        <v>8.4621080139372792E-2</v>
      </c>
      <c r="U21" s="25">
        <f t="shared" si="11"/>
        <v>0.14167377624162339</v>
      </c>
      <c r="V21" s="22"/>
      <c r="W21" s="21">
        <f t="shared" si="12"/>
        <v>0</v>
      </c>
      <c r="X21" s="21">
        <f t="shared" si="13"/>
        <v>0</v>
      </c>
    </row>
    <row r="22" spans="2:24" x14ac:dyDescent="0.25">
      <c r="B22" s="8">
        <v>5297</v>
      </c>
      <c r="C22" s="9" t="s">
        <v>36</v>
      </c>
      <c r="D22" s="14">
        <v>96.8</v>
      </c>
      <c r="E22" s="26">
        <v>74.900000000000006</v>
      </c>
      <c r="F22" s="11">
        <v>63.67</v>
      </c>
      <c r="G22" s="12">
        <f t="shared" si="1"/>
        <v>-9.5504999999999995</v>
      </c>
      <c r="H22" s="13">
        <f t="shared" si="2"/>
        <v>54.119500000000002</v>
      </c>
      <c r="I22" s="8">
        <v>20</v>
      </c>
      <c r="K22" s="14">
        <f t="shared" si="3"/>
        <v>1082.3900000000001</v>
      </c>
      <c r="L22" t="s">
        <v>37</v>
      </c>
      <c r="M22" s="15">
        <v>0.12</v>
      </c>
      <c r="N22" s="16">
        <f t="shared" si="4"/>
        <v>-11.616</v>
      </c>
      <c r="O22">
        <f t="shared" si="5"/>
        <v>0</v>
      </c>
      <c r="P22">
        <f t="shared" si="6"/>
        <v>0</v>
      </c>
      <c r="Q22" s="17">
        <f t="shared" si="7"/>
        <v>-54.119500000000002</v>
      </c>
      <c r="R22" s="16">
        <f t="shared" si="8"/>
        <v>-4.84</v>
      </c>
      <c r="S22" s="16">
        <f t="shared" si="9"/>
        <v>26.224499999999995</v>
      </c>
      <c r="T22" s="18">
        <f t="shared" si="10"/>
        <v>0.27091425619834708</v>
      </c>
      <c r="U22" s="19">
        <f t="shared" si="11"/>
        <v>0.48456656103622531</v>
      </c>
      <c r="W22" s="16">
        <f t="shared" si="12"/>
        <v>1936</v>
      </c>
      <c r="X22" s="16">
        <f t="shared" si="13"/>
        <v>524.4899999999999</v>
      </c>
    </row>
    <row r="23" spans="2:24" x14ac:dyDescent="0.25">
      <c r="B23" s="8">
        <v>50546</v>
      </c>
      <c r="C23" s="9" t="s">
        <v>38</v>
      </c>
      <c r="D23" s="14">
        <v>221.7</v>
      </c>
      <c r="E23" s="26">
        <v>194.9</v>
      </c>
      <c r="F23" s="11">
        <v>165.67</v>
      </c>
      <c r="G23" s="12">
        <f t="shared" si="1"/>
        <v>-24.850499999999997</v>
      </c>
      <c r="H23" s="13">
        <f t="shared" si="2"/>
        <v>140.81950000000001</v>
      </c>
      <c r="I23" s="8">
        <v>0</v>
      </c>
      <c r="K23" s="14">
        <f t="shared" si="3"/>
        <v>0</v>
      </c>
      <c r="M23" s="20">
        <v>0.12</v>
      </c>
      <c r="N23" s="21">
        <f t="shared" si="4"/>
        <v>-26.603999999999999</v>
      </c>
      <c r="O23" s="22">
        <f t="shared" si="5"/>
        <v>0</v>
      </c>
      <c r="P23" s="22">
        <f t="shared" si="6"/>
        <v>-17</v>
      </c>
      <c r="Q23" s="23">
        <f t="shared" si="7"/>
        <v>-140.81950000000001</v>
      </c>
      <c r="R23" s="21">
        <f t="shared" si="8"/>
        <v>-11.085000000000001</v>
      </c>
      <c r="S23" s="21">
        <f t="shared" si="9"/>
        <v>26.191499999999998</v>
      </c>
      <c r="T23" s="24">
        <f t="shared" si="10"/>
        <v>0.11813937753721244</v>
      </c>
      <c r="U23" s="25">
        <f t="shared" si="11"/>
        <v>0.18599341710487538</v>
      </c>
      <c r="V23" s="22"/>
      <c r="W23" s="21">
        <f t="shared" si="12"/>
        <v>0</v>
      </c>
      <c r="X23" s="21">
        <f t="shared" si="13"/>
        <v>0</v>
      </c>
    </row>
    <row r="24" spans="2:24" x14ac:dyDescent="0.25">
      <c r="B24" s="8">
        <v>82169</v>
      </c>
      <c r="C24" s="9" t="s">
        <v>39</v>
      </c>
      <c r="D24" s="14">
        <v>139.9</v>
      </c>
      <c r="E24" s="26">
        <v>139.9</v>
      </c>
      <c r="F24" s="11">
        <v>118.92</v>
      </c>
      <c r="G24" s="12">
        <f t="shared" si="1"/>
        <v>-17.838000000000001</v>
      </c>
      <c r="H24" s="13">
        <f t="shared" si="2"/>
        <v>101.08199999999999</v>
      </c>
      <c r="I24" s="8">
        <v>0</v>
      </c>
      <c r="K24" s="14">
        <f t="shared" si="3"/>
        <v>0</v>
      </c>
      <c r="M24" s="15">
        <v>0.12</v>
      </c>
      <c r="N24" s="16">
        <f t="shared" si="4"/>
        <v>-16.788</v>
      </c>
      <c r="O24">
        <f t="shared" si="5"/>
        <v>0</v>
      </c>
      <c r="P24">
        <f t="shared" si="6"/>
        <v>-17</v>
      </c>
      <c r="Q24" s="17">
        <f t="shared" si="7"/>
        <v>-101.08199999999999</v>
      </c>
      <c r="R24" s="16">
        <f t="shared" si="8"/>
        <v>-6.995000000000001</v>
      </c>
      <c r="S24" s="16">
        <f t="shared" si="9"/>
        <v>-1.9649999999999856</v>
      </c>
      <c r="T24" s="18">
        <f t="shared" si="10"/>
        <v>-1.4045746962115694E-2</v>
      </c>
      <c r="U24" s="19">
        <f t="shared" si="11"/>
        <v>-1.9439662847984665E-2</v>
      </c>
      <c r="W24" s="16">
        <f t="shared" si="12"/>
        <v>0</v>
      </c>
      <c r="X24" s="16">
        <f t="shared" si="13"/>
        <v>0</v>
      </c>
    </row>
  </sheetData>
  <mergeCells count="1">
    <mergeCell ref="B3:I3"/>
  </mergeCells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57D521-5A06-4CA3-876D-692CD92DDC66}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A55430-7AA3-44E0-9700-168899A1FBB2}">
  <dimension ref="B3:E18"/>
  <sheetViews>
    <sheetView topLeftCell="A4" workbookViewId="0">
      <selection activeCell="G9" sqref="G9"/>
    </sheetView>
  </sheetViews>
  <sheetFormatPr defaultRowHeight="15" x14ac:dyDescent="0.25"/>
  <cols>
    <col min="2" max="2" width="10.7109375" style="1" bestFit="1" customWidth="1"/>
    <col min="3" max="3" width="27.42578125" bestFit="1" customWidth="1"/>
    <col min="4" max="4" width="20.85546875" style="1" customWidth="1"/>
    <col min="5" max="5" width="13.5703125" style="1" customWidth="1"/>
  </cols>
  <sheetData>
    <row r="3" spans="2:5" x14ac:dyDescent="0.25">
      <c r="B3" s="27" t="s">
        <v>0</v>
      </c>
      <c r="C3" s="27"/>
      <c r="D3" s="27"/>
      <c r="E3" s="27"/>
    </row>
    <row r="4" spans="2:5" x14ac:dyDescent="0.25">
      <c r="B4" s="4" t="s">
        <v>1</v>
      </c>
      <c r="C4" s="4" t="s">
        <v>2</v>
      </c>
      <c r="D4" s="4" t="s">
        <v>40</v>
      </c>
      <c r="E4" s="4" t="s">
        <v>6</v>
      </c>
    </row>
    <row r="5" spans="2:5" x14ac:dyDescent="0.25">
      <c r="B5" s="8">
        <v>5517</v>
      </c>
      <c r="C5" s="9" t="s">
        <v>19</v>
      </c>
      <c r="D5" s="11">
        <v>419.9</v>
      </c>
      <c r="E5" s="8">
        <v>5</v>
      </c>
    </row>
    <row r="6" spans="2:5" x14ac:dyDescent="0.25">
      <c r="B6" s="8">
        <v>5264</v>
      </c>
      <c r="C6" s="9" t="s">
        <v>20</v>
      </c>
      <c r="D6" s="11">
        <v>339.9</v>
      </c>
      <c r="E6" s="8">
        <v>30</v>
      </c>
    </row>
    <row r="7" spans="2:5" x14ac:dyDescent="0.25">
      <c r="B7" s="8">
        <v>5322</v>
      </c>
      <c r="C7" s="9" t="s">
        <v>22</v>
      </c>
      <c r="D7" s="11">
        <v>219.9</v>
      </c>
      <c r="E7" s="8">
        <v>10</v>
      </c>
    </row>
    <row r="8" spans="2:5" x14ac:dyDescent="0.25">
      <c r="B8" s="8">
        <v>5543</v>
      </c>
      <c r="C8" s="9" t="s">
        <v>23</v>
      </c>
      <c r="D8" s="11">
        <v>199.9</v>
      </c>
      <c r="E8" s="8">
        <v>5</v>
      </c>
    </row>
    <row r="9" spans="2:5" x14ac:dyDescent="0.25">
      <c r="B9" s="8">
        <v>5518</v>
      </c>
      <c r="C9" s="9" t="s">
        <v>24</v>
      </c>
      <c r="D9" s="11">
        <v>199.9</v>
      </c>
      <c r="E9" s="8">
        <v>10</v>
      </c>
    </row>
    <row r="10" spans="2:5" x14ac:dyDescent="0.25">
      <c r="B10" s="8">
        <v>5516</v>
      </c>
      <c r="C10" s="9" t="s">
        <v>25</v>
      </c>
      <c r="D10" s="11">
        <v>199.9</v>
      </c>
      <c r="E10" s="8">
        <v>10</v>
      </c>
    </row>
    <row r="11" spans="2:5" x14ac:dyDescent="0.25">
      <c r="B11" s="8">
        <v>5515</v>
      </c>
      <c r="C11" s="9" t="s">
        <v>26</v>
      </c>
      <c r="D11" s="11">
        <v>199.9</v>
      </c>
      <c r="E11" s="8">
        <v>10</v>
      </c>
    </row>
    <row r="12" spans="2:5" x14ac:dyDescent="0.25">
      <c r="B12" s="8">
        <v>5513</v>
      </c>
      <c r="C12" s="9" t="s">
        <v>27</v>
      </c>
      <c r="D12" s="11">
        <v>189.9</v>
      </c>
      <c r="E12" s="8">
        <v>10</v>
      </c>
    </row>
    <row r="13" spans="2:5" x14ac:dyDescent="0.25">
      <c r="B13" s="8">
        <v>5503</v>
      </c>
      <c r="C13" s="9" t="s">
        <v>28</v>
      </c>
      <c r="D13" s="11">
        <v>184.9</v>
      </c>
      <c r="E13" s="8">
        <v>5</v>
      </c>
    </row>
    <row r="14" spans="2:5" x14ac:dyDescent="0.25">
      <c r="B14" s="8">
        <v>5321</v>
      </c>
      <c r="C14" s="9" t="s">
        <v>29</v>
      </c>
      <c r="D14" s="26">
        <v>159.9</v>
      </c>
      <c r="E14" s="8">
        <v>5</v>
      </c>
    </row>
    <row r="15" spans="2:5" x14ac:dyDescent="0.25">
      <c r="B15" s="8">
        <v>5501</v>
      </c>
      <c r="C15" s="9" t="s">
        <v>30</v>
      </c>
      <c r="D15" s="26">
        <v>149.9</v>
      </c>
      <c r="E15" s="8">
        <v>50</v>
      </c>
    </row>
    <row r="16" spans="2:5" x14ac:dyDescent="0.25">
      <c r="B16" s="8">
        <v>5486</v>
      </c>
      <c r="C16" s="9" t="s">
        <v>31</v>
      </c>
      <c r="D16" s="26">
        <v>149.9</v>
      </c>
      <c r="E16" s="8">
        <v>15</v>
      </c>
    </row>
    <row r="17" spans="2:5" x14ac:dyDescent="0.25">
      <c r="B17" s="8">
        <v>5318</v>
      </c>
      <c r="C17" s="9" t="s">
        <v>34</v>
      </c>
      <c r="D17" s="26">
        <v>129.9</v>
      </c>
      <c r="E17" s="8">
        <v>25</v>
      </c>
    </row>
    <row r="18" spans="2:5" x14ac:dyDescent="0.25">
      <c r="B18" s="8">
        <v>5297</v>
      </c>
      <c r="C18" s="9" t="s">
        <v>36</v>
      </c>
      <c r="D18" s="26">
        <v>74.900000000000006</v>
      </c>
      <c r="E18" s="8">
        <v>10</v>
      </c>
    </row>
  </sheetData>
  <autoFilter ref="B4:E18" xr:uid="{B9A55430-7AA3-44E0-9700-168899A1FBB2}"/>
  <mergeCells count="1">
    <mergeCell ref="B3:E3"/>
  </mergeCells>
  <pageMargins left="0.511811024" right="0.511811024" top="0.78740157499999996" bottom="0.78740157499999996" header="0.31496062000000002" footer="0.3149606200000000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F98179-8D2C-4520-AAB4-3E299626F543}">
  <sheetPr filterMode="1"/>
  <dimension ref="B2:AA25"/>
  <sheetViews>
    <sheetView tabSelected="1" topLeftCell="A4" workbookViewId="0">
      <selection activeCell="D10" sqref="D10"/>
    </sheetView>
  </sheetViews>
  <sheetFormatPr defaultRowHeight="15" x14ac:dyDescent="0.25"/>
  <cols>
    <col min="2" max="2" width="10.7109375" style="1" bestFit="1" customWidth="1"/>
    <col min="3" max="3" width="27.42578125" bestFit="1" customWidth="1"/>
    <col min="4" max="4" width="7.28515625" customWidth="1"/>
    <col min="5" max="5" width="27.42578125" customWidth="1"/>
    <col min="6" max="6" width="16.5703125" bestFit="1" customWidth="1"/>
    <col min="7" max="7" width="15.85546875" style="1" customWidth="1"/>
    <col min="8" max="10" width="13.140625" style="1" hidden="1" customWidth="1"/>
    <col min="11" max="11" width="0" style="1" hidden="1" customWidth="1"/>
    <col min="12" max="12" width="4.42578125" hidden="1" customWidth="1"/>
    <col min="13" max="13" width="16.140625" hidden="1" customWidth="1"/>
    <col min="14" max="14" width="14" hidden="1" customWidth="1"/>
    <col min="15" max="15" width="0" hidden="1" customWidth="1"/>
    <col min="16" max="16" width="11.140625" hidden="1" customWidth="1"/>
    <col min="17" max="17" width="10" hidden="1" customWidth="1"/>
    <col min="18" max="18" width="11.42578125" hidden="1" customWidth="1"/>
    <col min="19" max="19" width="10.5703125" hidden="1" customWidth="1"/>
    <col min="20" max="20" width="9.5703125" hidden="1" customWidth="1"/>
    <col min="21" max="21" width="10.5703125" bestFit="1" customWidth="1"/>
    <col min="24" max="24" width="4.28515625" customWidth="1"/>
    <col min="25" max="25" width="13.28515625" bestFit="1" customWidth="1"/>
    <col min="26" max="26" width="12.140625" bestFit="1" customWidth="1"/>
  </cols>
  <sheetData>
    <row r="2" spans="2:27" x14ac:dyDescent="0.25">
      <c r="F2" s="1">
        <v>0.85</v>
      </c>
    </row>
    <row r="3" spans="2:27" x14ac:dyDescent="0.25">
      <c r="M3" s="2">
        <f>SUM(M6:M25)</f>
        <v>49061.25</v>
      </c>
      <c r="Y3" s="2">
        <f t="shared" ref="Y3:Z3" si="0">SUM(Y6:Y25)</f>
        <v>77593.312499999985</v>
      </c>
      <c r="Z3" s="2">
        <f t="shared" si="0"/>
        <v>8430.2662500000024</v>
      </c>
      <c r="AA3" s="15">
        <f>Z3/Y3</f>
        <v>0.10864681476254805</v>
      </c>
    </row>
    <row r="4" spans="2:27" x14ac:dyDescent="0.25">
      <c r="B4" s="27" t="s">
        <v>0</v>
      </c>
      <c r="C4" s="27"/>
      <c r="D4" s="27"/>
      <c r="E4" s="27"/>
      <c r="F4" s="27"/>
      <c r="G4" s="27"/>
      <c r="H4" s="27"/>
      <c r="I4" s="27"/>
      <c r="J4" s="27"/>
      <c r="K4" s="27"/>
      <c r="T4" s="3">
        <v>0.06</v>
      </c>
    </row>
    <row r="5" spans="2:27" x14ac:dyDescent="0.25">
      <c r="B5" s="4" t="s">
        <v>1</v>
      </c>
      <c r="C5" s="4" t="s">
        <v>2</v>
      </c>
      <c r="D5" s="4"/>
      <c r="E5" s="4" t="s">
        <v>41</v>
      </c>
      <c r="F5" s="4" t="s">
        <v>42</v>
      </c>
      <c r="G5" s="4" t="s">
        <v>4</v>
      </c>
      <c r="H5" s="4" t="s">
        <v>5</v>
      </c>
      <c r="I5" s="5">
        <v>-0.15</v>
      </c>
      <c r="J5" s="4" t="s">
        <v>5</v>
      </c>
      <c r="K5" s="4" t="s">
        <v>6</v>
      </c>
      <c r="L5" s="6" t="s">
        <v>7</v>
      </c>
      <c r="M5" s="4" t="s">
        <v>8</v>
      </c>
      <c r="N5" s="7" t="s">
        <v>7</v>
      </c>
      <c r="O5" s="7" t="s">
        <v>9</v>
      </c>
      <c r="P5" s="7" t="s">
        <v>10</v>
      </c>
      <c r="Q5" s="7" t="s">
        <v>11</v>
      </c>
      <c r="R5" s="7" t="s">
        <v>12</v>
      </c>
      <c r="S5" s="7" t="s">
        <v>13</v>
      </c>
      <c r="T5" s="7" t="s">
        <v>14</v>
      </c>
      <c r="U5" s="7" t="s">
        <v>15</v>
      </c>
      <c r="V5" s="7" t="s">
        <v>16</v>
      </c>
      <c r="W5" s="7" t="s">
        <v>17</v>
      </c>
      <c r="X5" s="7" t="s">
        <v>7</v>
      </c>
      <c r="Y5" s="7" t="s">
        <v>18</v>
      </c>
      <c r="Z5" s="7" t="s">
        <v>15</v>
      </c>
    </row>
    <row r="6" spans="2:27" x14ac:dyDescent="0.25">
      <c r="B6" s="8">
        <v>5517</v>
      </c>
      <c r="C6" s="9" t="s">
        <v>19</v>
      </c>
      <c r="D6" s="30">
        <f>(F6/G6)-1</f>
        <v>7.285425101214571E-2</v>
      </c>
      <c r="E6" s="31">
        <v>529.99</v>
      </c>
      <c r="F6" s="29">
        <f>E6*$F$2</f>
        <v>450.49149999999997</v>
      </c>
      <c r="G6" s="11">
        <v>419.9</v>
      </c>
      <c r="H6" s="11">
        <v>356.92</v>
      </c>
      <c r="I6" s="12">
        <f>H6*-15%</f>
        <v>-53.538000000000004</v>
      </c>
      <c r="J6" s="13">
        <f>G6*0.7</f>
        <v>293.92999999999995</v>
      </c>
      <c r="K6" s="8">
        <v>5</v>
      </c>
      <c r="M6" s="14">
        <f>K6*J6</f>
        <v>1469.6499999999996</v>
      </c>
      <c r="O6" s="15">
        <v>0.12</v>
      </c>
      <c r="P6" s="16">
        <f>(F6*O6)*-1</f>
        <v>-54.058979999999998</v>
      </c>
      <c r="Q6">
        <f>IF(F6&lt;79,-5,0)</f>
        <v>0</v>
      </c>
      <c r="R6">
        <f>IF(G6&gt;79,-17,0)</f>
        <v>-17</v>
      </c>
      <c r="S6" s="17">
        <f>J6*-1</f>
        <v>-293.92999999999995</v>
      </c>
      <c r="T6" s="16">
        <f>(F6*$T$4)*-1</f>
        <v>-27.029489999999999</v>
      </c>
      <c r="U6" s="16">
        <f>F6+P6+Q6+R6+S6+T6</f>
        <v>58.473030000000008</v>
      </c>
      <c r="V6" s="18">
        <f>U6/F6</f>
        <v>0.12979829808109589</v>
      </c>
      <c r="W6" s="19">
        <f>(U6/S6)*-1</f>
        <v>0.19893522267206484</v>
      </c>
      <c r="Y6" s="16">
        <f>F6*K6</f>
        <v>2252.4575</v>
      </c>
      <c r="Z6" s="16">
        <f>K6*U6</f>
        <v>292.36515000000003</v>
      </c>
    </row>
    <row r="7" spans="2:27" x14ac:dyDescent="0.25">
      <c r="B7" s="8">
        <v>5264</v>
      </c>
      <c r="C7" s="9" t="s">
        <v>20</v>
      </c>
      <c r="D7" s="30">
        <f>(F7/G7)-1</f>
        <v>7.5291262135922299E-2</v>
      </c>
      <c r="E7" s="31">
        <v>429.99</v>
      </c>
      <c r="F7" s="29">
        <f>E7*$F$2</f>
        <v>365.49149999999997</v>
      </c>
      <c r="G7" s="11">
        <v>339.9</v>
      </c>
      <c r="H7" s="11">
        <v>288.92</v>
      </c>
      <c r="I7" s="12">
        <f t="shared" ref="I7:I25" si="1">H7*-15%</f>
        <v>-43.338000000000001</v>
      </c>
      <c r="J7" s="13">
        <f t="shared" ref="J7:J25" si="2">G7*0.7</f>
        <v>237.92999999999998</v>
      </c>
      <c r="K7" s="8">
        <v>50</v>
      </c>
      <c r="M7" s="14">
        <f t="shared" ref="M7:M25" si="3">K7*J7</f>
        <v>11896.499999999998</v>
      </c>
      <c r="O7" s="15">
        <v>0.12</v>
      </c>
      <c r="P7" s="16">
        <f t="shared" ref="P7:P25" si="4">(F7*O7)*-1</f>
        <v>-43.858979999999995</v>
      </c>
      <c r="Q7">
        <f t="shared" ref="Q7:Q25" si="5">IF(F7&lt;79,-5,0)</f>
        <v>0</v>
      </c>
      <c r="R7">
        <f t="shared" ref="R7:R25" si="6">IF(G7&gt;79,-17,0)</f>
        <v>-17</v>
      </c>
      <c r="S7" s="17">
        <f t="shared" ref="S7:S25" si="7">J7*-1</f>
        <v>-237.92999999999998</v>
      </c>
      <c r="T7" s="16">
        <f t="shared" ref="T7:T25" si="8">(F7*$T$4)*-1</f>
        <v>-21.929489999999998</v>
      </c>
      <c r="U7" s="16">
        <f t="shared" ref="U7:U25" si="9">F7+P7+Q7+R7+S7+T7</f>
        <v>44.77303000000002</v>
      </c>
      <c r="V7" s="18">
        <f t="shared" ref="V7:V25" si="10">U7/F7</f>
        <v>0.12250087895340937</v>
      </c>
      <c r="W7" s="19">
        <f t="shared" ref="W7:W25" si="11">(U7/S7)*-1</f>
        <v>0.1881773210608163</v>
      </c>
      <c r="Y7" s="16">
        <f t="shared" ref="Y7:Y25" si="12">F7*K7</f>
        <v>18274.574999999997</v>
      </c>
      <c r="Z7" s="16">
        <f t="shared" ref="Z7:Z25" si="13">K7*U7</f>
        <v>2238.6515000000009</v>
      </c>
    </row>
    <row r="8" spans="2:27" hidden="1" x14ac:dyDescent="0.25">
      <c r="B8" s="8">
        <v>5544</v>
      </c>
      <c r="C8" s="9" t="s">
        <v>21</v>
      </c>
      <c r="D8" s="28"/>
      <c r="E8" s="10">
        <v>379.7</v>
      </c>
      <c r="F8" s="10">
        <v>379.7</v>
      </c>
      <c r="G8" s="11">
        <v>309.89999999999998</v>
      </c>
      <c r="H8" s="11">
        <v>263.42</v>
      </c>
      <c r="I8" s="12">
        <f t="shared" si="1"/>
        <v>-39.512999999999998</v>
      </c>
      <c r="J8" s="13">
        <f t="shared" si="2"/>
        <v>216.92999999999998</v>
      </c>
      <c r="K8" s="8">
        <v>0</v>
      </c>
      <c r="M8" s="14">
        <f t="shared" si="3"/>
        <v>0</v>
      </c>
      <c r="O8" s="20">
        <v>0.12</v>
      </c>
      <c r="P8" s="21">
        <f t="shared" si="4"/>
        <v>-45.564</v>
      </c>
      <c r="Q8" s="22">
        <f t="shared" si="5"/>
        <v>0</v>
      </c>
      <c r="R8" s="22">
        <f t="shared" si="6"/>
        <v>-17</v>
      </c>
      <c r="S8" s="23">
        <f t="shared" si="7"/>
        <v>-216.92999999999998</v>
      </c>
      <c r="T8" s="21">
        <f t="shared" si="8"/>
        <v>-22.782</v>
      </c>
      <c r="U8" s="21">
        <f t="shared" si="9"/>
        <v>77.423999999999992</v>
      </c>
      <c r="V8" s="24">
        <f t="shared" si="10"/>
        <v>0.2039083486963392</v>
      </c>
      <c r="W8" s="25">
        <f t="shared" si="11"/>
        <v>0.35690775826303417</v>
      </c>
      <c r="X8" s="22"/>
      <c r="Y8" s="21">
        <f t="shared" si="12"/>
        <v>0</v>
      </c>
      <c r="Z8" s="21">
        <f t="shared" si="13"/>
        <v>0</v>
      </c>
    </row>
    <row r="9" spans="2:27" x14ac:dyDescent="0.25">
      <c r="B9" s="8">
        <v>5322</v>
      </c>
      <c r="C9" s="9" t="s">
        <v>22</v>
      </c>
      <c r="D9" s="30">
        <f t="shared" ref="D9:D18" si="14">(F9/G9)-1</f>
        <v>0.10159845384265576</v>
      </c>
      <c r="E9" s="31">
        <v>284.99</v>
      </c>
      <c r="F9" s="29">
        <f t="shared" ref="F9:F18" si="15">E9*$F$2</f>
        <v>242.2415</v>
      </c>
      <c r="G9" s="11">
        <v>219.9</v>
      </c>
      <c r="H9" s="11">
        <v>186.92</v>
      </c>
      <c r="I9" s="12">
        <f t="shared" si="1"/>
        <v>-28.037999999999997</v>
      </c>
      <c r="J9" s="13">
        <f t="shared" si="2"/>
        <v>153.93</v>
      </c>
      <c r="K9" s="8">
        <v>20</v>
      </c>
      <c r="M9" s="14">
        <f t="shared" si="3"/>
        <v>3078.6000000000004</v>
      </c>
      <c r="O9" s="15">
        <v>0.12</v>
      </c>
      <c r="P9" s="16">
        <f>(F9*O9)*-1</f>
        <v>-29.06898</v>
      </c>
      <c r="Q9">
        <f t="shared" si="5"/>
        <v>0</v>
      </c>
      <c r="R9">
        <f t="shared" si="6"/>
        <v>-17</v>
      </c>
      <c r="S9" s="17">
        <f t="shared" si="7"/>
        <v>-153.93</v>
      </c>
      <c r="T9" s="16">
        <f t="shared" si="8"/>
        <v>-14.53449</v>
      </c>
      <c r="U9" s="16">
        <f t="shared" si="9"/>
        <v>27.708029999999987</v>
      </c>
      <c r="V9" s="18">
        <f t="shared" si="10"/>
        <v>0.11438184621545022</v>
      </c>
      <c r="W9" s="19">
        <f t="shared" si="11"/>
        <v>0.18000409276944057</v>
      </c>
      <c r="Y9" s="16">
        <f t="shared" si="12"/>
        <v>4844.83</v>
      </c>
      <c r="Z9" s="16">
        <f t="shared" si="13"/>
        <v>554.1605999999997</v>
      </c>
    </row>
    <row r="10" spans="2:27" x14ac:dyDescent="0.25">
      <c r="B10" s="8">
        <v>5543</v>
      </c>
      <c r="C10" s="9" t="s">
        <v>23</v>
      </c>
      <c r="D10" s="30">
        <f t="shared" si="14"/>
        <v>0.10551025512756373</v>
      </c>
      <c r="E10" s="31">
        <v>259.99</v>
      </c>
      <c r="F10" s="29">
        <f t="shared" si="15"/>
        <v>220.9915</v>
      </c>
      <c r="G10" s="11">
        <v>199.9</v>
      </c>
      <c r="H10" s="11">
        <v>169.92</v>
      </c>
      <c r="I10" s="12">
        <f t="shared" si="1"/>
        <v>-25.487999999999996</v>
      </c>
      <c r="J10" s="13">
        <f t="shared" si="2"/>
        <v>139.93</v>
      </c>
      <c r="K10" s="8">
        <v>10</v>
      </c>
      <c r="M10" s="14">
        <f t="shared" si="3"/>
        <v>1399.3000000000002</v>
      </c>
      <c r="O10" s="15">
        <v>0.12</v>
      </c>
      <c r="P10" s="16">
        <f>(F10*O10)*-1</f>
        <v>-26.518979999999999</v>
      </c>
      <c r="Q10">
        <f t="shared" si="5"/>
        <v>0</v>
      </c>
      <c r="R10">
        <f t="shared" si="6"/>
        <v>-17</v>
      </c>
      <c r="S10" s="17">
        <f t="shared" si="7"/>
        <v>-139.93</v>
      </c>
      <c r="T10" s="16">
        <f t="shared" si="8"/>
        <v>-13.25949</v>
      </c>
      <c r="U10" s="16">
        <f t="shared" si="9"/>
        <v>24.283029999999997</v>
      </c>
      <c r="V10" s="18">
        <f t="shared" si="10"/>
        <v>0.10988219003898338</v>
      </c>
      <c r="W10" s="19">
        <f t="shared" si="11"/>
        <v>0.17353698277710281</v>
      </c>
      <c r="Y10" s="16">
        <f t="shared" si="12"/>
        <v>2209.915</v>
      </c>
      <c r="Z10" s="16">
        <f t="shared" si="13"/>
        <v>242.83029999999997</v>
      </c>
    </row>
    <row r="11" spans="2:27" x14ac:dyDescent="0.25">
      <c r="B11" s="8">
        <v>5518</v>
      </c>
      <c r="C11" s="9" t="s">
        <v>24</v>
      </c>
      <c r="D11" s="30">
        <f t="shared" si="14"/>
        <v>0.10551025512756373</v>
      </c>
      <c r="E11" s="31">
        <v>259.99</v>
      </c>
      <c r="F11" s="29">
        <f t="shared" si="15"/>
        <v>220.9915</v>
      </c>
      <c r="G11" s="11">
        <v>199.9</v>
      </c>
      <c r="H11" s="11">
        <v>169.92</v>
      </c>
      <c r="I11" s="12">
        <f t="shared" si="1"/>
        <v>-25.487999999999996</v>
      </c>
      <c r="J11" s="13">
        <f t="shared" si="2"/>
        <v>139.93</v>
      </c>
      <c r="K11" s="8">
        <v>15</v>
      </c>
      <c r="M11" s="14">
        <f>K11*J11</f>
        <v>2098.9500000000003</v>
      </c>
      <c r="O11" s="15">
        <v>0.12</v>
      </c>
      <c r="P11" s="16">
        <f t="shared" si="4"/>
        <v>-26.518979999999999</v>
      </c>
      <c r="Q11">
        <f t="shared" si="5"/>
        <v>0</v>
      </c>
      <c r="R11">
        <f t="shared" si="6"/>
        <v>-17</v>
      </c>
      <c r="S11" s="17">
        <f t="shared" si="7"/>
        <v>-139.93</v>
      </c>
      <c r="T11" s="16">
        <f t="shared" si="8"/>
        <v>-13.25949</v>
      </c>
      <c r="U11" s="16">
        <f t="shared" si="9"/>
        <v>24.283029999999997</v>
      </c>
      <c r="V11" s="18">
        <f t="shared" si="10"/>
        <v>0.10988219003898338</v>
      </c>
      <c r="W11" s="19">
        <f t="shared" si="11"/>
        <v>0.17353698277710281</v>
      </c>
      <c r="Y11" s="16">
        <f t="shared" si="12"/>
        <v>3314.8724999999999</v>
      </c>
      <c r="Z11" s="16">
        <f t="shared" si="13"/>
        <v>364.24544999999995</v>
      </c>
    </row>
    <row r="12" spans="2:27" x14ac:dyDescent="0.25">
      <c r="B12" s="8">
        <v>5516</v>
      </c>
      <c r="C12" s="9" t="s">
        <v>25</v>
      </c>
      <c r="D12" s="30">
        <f t="shared" si="14"/>
        <v>0.10551025512756373</v>
      </c>
      <c r="E12" s="31">
        <v>259.99</v>
      </c>
      <c r="F12" s="29">
        <f t="shared" si="15"/>
        <v>220.9915</v>
      </c>
      <c r="G12" s="11">
        <v>199.9</v>
      </c>
      <c r="H12" s="11">
        <v>169.92</v>
      </c>
      <c r="I12" s="12">
        <f t="shared" si="1"/>
        <v>-25.487999999999996</v>
      </c>
      <c r="J12" s="13">
        <f t="shared" si="2"/>
        <v>139.93</v>
      </c>
      <c r="K12" s="8">
        <v>20</v>
      </c>
      <c r="M12" s="14">
        <f t="shared" si="3"/>
        <v>2798.6000000000004</v>
      </c>
      <c r="O12" s="15">
        <v>0.12</v>
      </c>
      <c r="P12" s="16">
        <f t="shared" si="4"/>
        <v>-26.518979999999999</v>
      </c>
      <c r="Q12">
        <f t="shared" si="5"/>
        <v>0</v>
      </c>
      <c r="R12">
        <f t="shared" si="6"/>
        <v>-17</v>
      </c>
      <c r="S12" s="17">
        <f t="shared" si="7"/>
        <v>-139.93</v>
      </c>
      <c r="T12" s="16">
        <f t="shared" si="8"/>
        <v>-13.25949</v>
      </c>
      <c r="U12" s="16">
        <f t="shared" si="9"/>
        <v>24.283029999999997</v>
      </c>
      <c r="V12" s="18">
        <f t="shared" si="10"/>
        <v>0.10988219003898338</v>
      </c>
      <c r="W12" s="19">
        <f t="shared" si="11"/>
        <v>0.17353698277710281</v>
      </c>
      <c r="Y12" s="16">
        <f t="shared" si="12"/>
        <v>4419.83</v>
      </c>
      <c r="Z12" s="16">
        <f t="shared" si="13"/>
        <v>485.66059999999993</v>
      </c>
    </row>
    <row r="13" spans="2:27" x14ac:dyDescent="0.25">
      <c r="B13" s="8">
        <v>5515</v>
      </c>
      <c r="C13" s="9" t="s">
        <v>26</v>
      </c>
      <c r="D13" s="30">
        <f t="shared" si="14"/>
        <v>0.10551025512756373</v>
      </c>
      <c r="E13" s="31">
        <v>259.99</v>
      </c>
      <c r="F13" s="29">
        <f t="shared" si="15"/>
        <v>220.9915</v>
      </c>
      <c r="G13" s="11">
        <v>199.9</v>
      </c>
      <c r="H13" s="11">
        <v>169.92</v>
      </c>
      <c r="I13" s="12">
        <f t="shared" si="1"/>
        <v>-25.487999999999996</v>
      </c>
      <c r="J13" s="13">
        <f t="shared" si="2"/>
        <v>139.93</v>
      </c>
      <c r="K13" s="8">
        <v>15</v>
      </c>
      <c r="M13" s="14">
        <f t="shared" si="3"/>
        <v>2098.9500000000003</v>
      </c>
      <c r="O13" s="15">
        <v>0.12</v>
      </c>
      <c r="P13" s="16">
        <f t="shared" si="4"/>
        <v>-26.518979999999999</v>
      </c>
      <c r="Q13">
        <f t="shared" si="5"/>
        <v>0</v>
      </c>
      <c r="R13">
        <f t="shared" si="6"/>
        <v>-17</v>
      </c>
      <c r="S13" s="17">
        <f t="shared" si="7"/>
        <v>-139.93</v>
      </c>
      <c r="T13" s="16">
        <f t="shared" si="8"/>
        <v>-13.25949</v>
      </c>
      <c r="U13" s="16">
        <f t="shared" si="9"/>
        <v>24.283029999999997</v>
      </c>
      <c r="V13" s="18">
        <f t="shared" si="10"/>
        <v>0.10988219003898338</v>
      </c>
      <c r="W13" s="19">
        <f t="shared" si="11"/>
        <v>0.17353698277710281</v>
      </c>
      <c r="Y13" s="16">
        <f t="shared" si="12"/>
        <v>3314.8724999999999</v>
      </c>
      <c r="Z13" s="16">
        <f t="shared" si="13"/>
        <v>364.24544999999995</v>
      </c>
    </row>
    <row r="14" spans="2:27" x14ac:dyDescent="0.25">
      <c r="B14" s="8">
        <v>5513</v>
      </c>
      <c r="C14" s="9" t="s">
        <v>27</v>
      </c>
      <c r="D14" s="30">
        <f t="shared" si="14"/>
        <v>9.6585044760400196E-2</v>
      </c>
      <c r="E14" s="31">
        <v>244.99</v>
      </c>
      <c r="F14" s="29">
        <f t="shared" si="15"/>
        <v>208.2415</v>
      </c>
      <c r="G14" s="11">
        <v>189.9</v>
      </c>
      <c r="H14" s="11">
        <v>161.41999999999999</v>
      </c>
      <c r="I14" s="12">
        <f t="shared" si="1"/>
        <v>-24.212999999999997</v>
      </c>
      <c r="J14" s="13">
        <f t="shared" si="2"/>
        <v>132.93</v>
      </c>
      <c r="K14" s="8">
        <v>20</v>
      </c>
      <c r="M14" s="14">
        <f t="shared" si="3"/>
        <v>2658.6000000000004</v>
      </c>
      <c r="O14" s="15">
        <v>0.12</v>
      </c>
      <c r="P14" s="16">
        <f t="shared" si="4"/>
        <v>-24.988979999999998</v>
      </c>
      <c r="Q14">
        <f t="shared" si="5"/>
        <v>0</v>
      </c>
      <c r="R14">
        <f t="shared" si="6"/>
        <v>-17</v>
      </c>
      <c r="S14" s="17">
        <f t="shared" si="7"/>
        <v>-132.93</v>
      </c>
      <c r="T14" s="16">
        <f t="shared" si="8"/>
        <v>-12.494489999999999</v>
      </c>
      <c r="U14" s="16">
        <f t="shared" si="9"/>
        <v>20.828029999999998</v>
      </c>
      <c r="V14" s="18">
        <f t="shared" si="10"/>
        <v>0.10001863221307952</v>
      </c>
      <c r="W14" s="19">
        <f t="shared" si="11"/>
        <v>0.15668419468893399</v>
      </c>
      <c r="Y14" s="16">
        <f t="shared" si="12"/>
        <v>4164.83</v>
      </c>
      <c r="Z14" s="16">
        <f t="shared" si="13"/>
        <v>416.56059999999997</v>
      </c>
    </row>
    <row r="15" spans="2:27" x14ac:dyDescent="0.25">
      <c r="B15" s="8">
        <v>5503</v>
      </c>
      <c r="C15" s="9" t="s">
        <v>28</v>
      </c>
      <c r="D15" s="30">
        <f t="shared" si="14"/>
        <v>0.1032531097890752</v>
      </c>
      <c r="E15" s="31">
        <v>239.99</v>
      </c>
      <c r="F15" s="29">
        <f t="shared" si="15"/>
        <v>203.9915</v>
      </c>
      <c r="G15" s="11">
        <v>184.9</v>
      </c>
      <c r="H15" s="11">
        <v>157.16999999999999</v>
      </c>
      <c r="I15" s="12">
        <f t="shared" si="1"/>
        <v>-23.575499999999998</v>
      </c>
      <c r="J15" s="13">
        <f t="shared" si="2"/>
        <v>129.43</v>
      </c>
      <c r="K15" s="8">
        <v>5</v>
      </c>
      <c r="M15" s="14">
        <f t="shared" si="3"/>
        <v>647.15000000000009</v>
      </c>
      <c r="O15" s="15">
        <v>0.12</v>
      </c>
      <c r="P15" s="16">
        <f t="shared" si="4"/>
        <v>-24.47898</v>
      </c>
      <c r="Q15">
        <f t="shared" si="5"/>
        <v>0</v>
      </c>
      <c r="R15">
        <f t="shared" si="6"/>
        <v>-17</v>
      </c>
      <c r="S15" s="17">
        <f t="shared" si="7"/>
        <v>-129.43</v>
      </c>
      <c r="T15" s="16">
        <f t="shared" si="8"/>
        <v>-12.23949</v>
      </c>
      <c r="U15" s="16">
        <f t="shared" si="9"/>
        <v>20.843029999999988</v>
      </c>
      <c r="V15" s="18">
        <f t="shared" si="10"/>
        <v>0.10217597301848355</v>
      </c>
      <c r="W15" s="19">
        <f t="shared" si="11"/>
        <v>0.16103708568338088</v>
      </c>
      <c r="Y15" s="16">
        <f t="shared" si="12"/>
        <v>1019.9575</v>
      </c>
      <c r="Z15" s="16">
        <f t="shared" si="13"/>
        <v>104.21514999999994</v>
      </c>
    </row>
    <row r="16" spans="2:27" x14ac:dyDescent="0.25">
      <c r="B16" s="8">
        <v>5321</v>
      </c>
      <c r="C16" s="9" t="s">
        <v>29</v>
      </c>
      <c r="D16" s="30">
        <f t="shared" si="14"/>
        <v>0.11626954346466545</v>
      </c>
      <c r="E16" s="31">
        <v>209.99</v>
      </c>
      <c r="F16" s="29">
        <f t="shared" si="15"/>
        <v>178.4915</v>
      </c>
      <c r="G16" s="26">
        <v>159.9</v>
      </c>
      <c r="H16" s="11">
        <v>135.91999999999999</v>
      </c>
      <c r="I16" s="12">
        <f t="shared" si="1"/>
        <v>-20.387999999999998</v>
      </c>
      <c r="J16" s="13">
        <f t="shared" si="2"/>
        <v>111.92999999999999</v>
      </c>
      <c r="K16" s="8">
        <v>15</v>
      </c>
      <c r="M16" s="14">
        <f t="shared" si="3"/>
        <v>1678.9499999999998</v>
      </c>
      <c r="O16" s="15">
        <v>0.12</v>
      </c>
      <c r="P16" s="16">
        <f t="shared" si="4"/>
        <v>-21.418979999999998</v>
      </c>
      <c r="Q16">
        <f t="shared" si="5"/>
        <v>0</v>
      </c>
      <c r="R16">
        <f t="shared" si="6"/>
        <v>-17</v>
      </c>
      <c r="S16" s="17">
        <f t="shared" si="7"/>
        <v>-111.92999999999999</v>
      </c>
      <c r="T16" s="16">
        <f t="shared" si="8"/>
        <v>-10.709489999999999</v>
      </c>
      <c r="U16" s="16">
        <f t="shared" si="9"/>
        <v>17.433030000000006</v>
      </c>
      <c r="V16" s="18">
        <f t="shared" si="10"/>
        <v>9.7668684503183653E-2</v>
      </c>
      <c r="W16" s="19">
        <f t="shared" si="11"/>
        <v>0.15574939694451895</v>
      </c>
      <c r="Y16" s="16">
        <f t="shared" si="12"/>
        <v>2677.3724999999999</v>
      </c>
      <c r="Z16" s="16">
        <f t="shared" si="13"/>
        <v>261.49545000000006</v>
      </c>
    </row>
    <row r="17" spans="2:26" x14ac:dyDescent="0.25">
      <c r="B17" s="8">
        <v>5501</v>
      </c>
      <c r="C17" s="9" t="s">
        <v>30</v>
      </c>
      <c r="D17" s="30">
        <f t="shared" si="14"/>
        <v>0.13403268845897265</v>
      </c>
      <c r="E17" s="32">
        <v>199.99</v>
      </c>
      <c r="F17" s="29">
        <f t="shared" si="15"/>
        <v>169.9915</v>
      </c>
      <c r="G17" s="26">
        <v>149.9</v>
      </c>
      <c r="H17" s="11">
        <v>127.42</v>
      </c>
      <c r="I17" s="12">
        <f t="shared" si="1"/>
        <v>-19.113</v>
      </c>
      <c r="J17" s="13">
        <f t="shared" si="2"/>
        <v>104.92999999999999</v>
      </c>
      <c r="K17" s="8">
        <v>100</v>
      </c>
      <c r="M17" s="14">
        <f t="shared" si="3"/>
        <v>10493</v>
      </c>
      <c r="O17" s="15">
        <v>0.12</v>
      </c>
      <c r="P17" s="16">
        <f t="shared" si="4"/>
        <v>-20.398979999999998</v>
      </c>
      <c r="Q17">
        <f t="shared" si="5"/>
        <v>0</v>
      </c>
      <c r="R17">
        <f t="shared" si="6"/>
        <v>-17</v>
      </c>
      <c r="S17" s="17">
        <f t="shared" si="7"/>
        <v>-104.92999999999999</v>
      </c>
      <c r="T17" s="16">
        <f t="shared" si="8"/>
        <v>-10.199489999999999</v>
      </c>
      <c r="U17" s="16">
        <f t="shared" si="9"/>
        <v>17.463030000000018</v>
      </c>
      <c r="V17" s="18">
        <f t="shared" si="10"/>
        <v>0.10272884232446927</v>
      </c>
      <c r="W17" s="19">
        <f t="shared" si="11"/>
        <v>0.16642552177642256</v>
      </c>
      <c r="Y17" s="16">
        <f t="shared" si="12"/>
        <v>16999.150000000001</v>
      </c>
      <c r="Z17" s="16">
        <f t="shared" si="13"/>
        <v>1746.3030000000017</v>
      </c>
    </row>
    <row r="18" spans="2:26" x14ac:dyDescent="0.25">
      <c r="B18" s="8">
        <v>5486</v>
      </c>
      <c r="C18" s="9" t="s">
        <v>31</v>
      </c>
      <c r="D18" s="30">
        <f t="shared" si="14"/>
        <v>0.13403268845897265</v>
      </c>
      <c r="E18" s="32">
        <v>199.99</v>
      </c>
      <c r="F18" s="29">
        <f t="shared" si="15"/>
        <v>169.9915</v>
      </c>
      <c r="G18" s="26">
        <v>149.9</v>
      </c>
      <c r="H18" s="11">
        <v>127.42</v>
      </c>
      <c r="I18" s="12">
        <f t="shared" si="1"/>
        <v>-19.113</v>
      </c>
      <c r="J18" s="13">
        <f t="shared" si="2"/>
        <v>104.92999999999999</v>
      </c>
      <c r="K18" s="8">
        <v>30</v>
      </c>
      <c r="M18" s="14">
        <f t="shared" si="3"/>
        <v>3147.8999999999996</v>
      </c>
      <c r="O18" s="15">
        <v>0.12</v>
      </c>
      <c r="P18" s="16">
        <f t="shared" si="4"/>
        <v>-20.398979999999998</v>
      </c>
      <c r="Q18">
        <f t="shared" si="5"/>
        <v>0</v>
      </c>
      <c r="R18">
        <f t="shared" si="6"/>
        <v>-17</v>
      </c>
      <c r="S18" s="17">
        <f t="shared" si="7"/>
        <v>-104.92999999999999</v>
      </c>
      <c r="T18" s="16">
        <f t="shared" si="8"/>
        <v>-10.199489999999999</v>
      </c>
      <c r="U18" s="16">
        <f t="shared" si="9"/>
        <v>17.463030000000018</v>
      </c>
      <c r="V18" s="18">
        <f t="shared" si="10"/>
        <v>0.10272884232446927</v>
      </c>
      <c r="W18" s="19">
        <f t="shared" si="11"/>
        <v>0.16642552177642256</v>
      </c>
      <c r="Y18" s="16">
        <f t="shared" si="12"/>
        <v>5099.7449999999999</v>
      </c>
      <c r="Z18" s="16">
        <f t="shared" si="13"/>
        <v>523.89090000000056</v>
      </c>
    </row>
    <row r="19" spans="2:26" hidden="1" x14ac:dyDescent="0.25">
      <c r="B19" s="8">
        <v>5296</v>
      </c>
      <c r="C19" s="9" t="s">
        <v>32</v>
      </c>
      <c r="D19" s="9"/>
      <c r="E19" s="14">
        <v>149.9</v>
      </c>
      <c r="F19" s="14">
        <v>149.9</v>
      </c>
      <c r="G19" s="26">
        <v>149.9</v>
      </c>
      <c r="H19" s="11">
        <v>127.42</v>
      </c>
      <c r="I19" s="12">
        <f t="shared" si="1"/>
        <v>-19.113</v>
      </c>
      <c r="J19" s="13">
        <f t="shared" si="2"/>
        <v>104.92999999999999</v>
      </c>
      <c r="K19" s="8">
        <v>0</v>
      </c>
      <c r="M19" s="14">
        <f t="shared" si="3"/>
        <v>0</v>
      </c>
      <c r="O19" s="15">
        <v>0.12</v>
      </c>
      <c r="P19" s="16">
        <f t="shared" si="4"/>
        <v>-17.988</v>
      </c>
      <c r="Q19">
        <f t="shared" si="5"/>
        <v>0</v>
      </c>
      <c r="R19">
        <f t="shared" si="6"/>
        <v>-17</v>
      </c>
      <c r="S19" s="17">
        <f t="shared" si="7"/>
        <v>-104.92999999999999</v>
      </c>
      <c r="T19" s="16">
        <f t="shared" si="8"/>
        <v>-8.9939999999999998</v>
      </c>
      <c r="U19" s="16">
        <f t="shared" si="9"/>
        <v>0.98800000000001376</v>
      </c>
      <c r="V19" s="18">
        <f t="shared" si="10"/>
        <v>6.5910607071381832E-3</v>
      </c>
      <c r="W19" s="19">
        <f t="shared" si="11"/>
        <v>9.4158010101974068E-3</v>
      </c>
      <c r="Y19" s="16">
        <f t="shared" si="12"/>
        <v>0</v>
      </c>
      <c r="Z19" s="16">
        <f t="shared" si="13"/>
        <v>0</v>
      </c>
    </row>
    <row r="20" spans="2:26" hidden="1" x14ac:dyDescent="0.25">
      <c r="B20" s="8">
        <v>5295</v>
      </c>
      <c r="C20" s="9" t="s">
        <v>33</v>
      </c>
      <c r="D20" s="9"/>
      <c r="E20" s="14">
        <f>49.9+89.9</f>
        <v>139.80000000000001</v>
      </c>
      <c r="F20" s="14">
        <f>49.9+89.9</f>
        <v>139.80000000000001</v>
      </c>
      <c r="G20" s="26">
        <v>129.9</v>
      </c>
      <c r="H20" s="11">
        <v>110.42</v>
      </c>
      <c r="I20" s="12">
        <f t="shared" si="1"/>
        <v>-16.562999999999999</v>
      </c>
      <c r="J20" s="13">
        <f t="shared" si="2"/>
        <v>90.929999999999993</v>
      </c>
      <c r="K20" s="8">
        <v>0</v>
      </c>
      <c r="M20" s="14">
        <f t="shared" si="3"/>
        <v>0</v>
      </c>
      <c r="O20" s="20">
        <v>0.12</v>
      </c>
      <c r="P20" s="21">
        <f t="shared" si="4"/>
        <v>-16.776</v>
      </c>
      <c r="Q20" s="22">
        <f t="shared" si="5"/>
        <v>0</v>
      </c>
      <c r="R20" s="22">
        <f t="shared" si="6"/>
        <v>-17</v>
      </c>
      <c r="S20" s="23">
        <f t="shared" si="7"/>
        <v>-90.929999999999993</v>
      </c>
      <c r="T20" s="21">
        <f t="shared" si="8"/>
        <v>-8.3879999999999999</v>
      </c>
      <c r="U20" s="21">
        <f t="shared" si="9"/>
        <v>6.7060000000000226</v>
      </c>
      <c r="V20" s="24">
        <f t="shared" si="10"/>
        <v>4.7968526466380702E-2</v>
      </c>
      <c r="W20" s="25">
        <f t="shared" si="11"/>
        <v>7.3749037721324351E-2</v>
      </c>
      <c r="X20" s="22"/>
      <c r="Y20" s="21">
        <f t="shared" si="12"/>
        <v>0</v>
      </c>
      <c r="Z20" s="21">
        <f t="shared" si="13"/>
        <v>0</v>
      </c>
    </row>
    <row r="21" spans="2:26" x14ac:dyDescent="0.25">
      <c r="B21" s="8">
        <v>5318</v>
      </c>
      <c r="C21" s="9" t="s">
        <v>34</v>
      </c>
      <c r="D21" s="30">
        <f>(F21/G21)-1</f>
        <v>0.14504618937644342</v>
      </c>
      <c r="E21" s="32">
        <v>174.99</v>
      </c>
      <c r="F21" s="29">
        <f>E21*$F$2</f>
        <v>148.7415</v>
      </c>
      <c r="G21" s="26">
        <v>129.9</v>
      </c>
      <c r="H21" s="11">
        <v>110.42</v>
      </c>
      <c r="I21" s="12">
        <f t="shared" si="1"/>
        <v>-16.562999999999999</v>
      </c>
      <c r="J21" s="13">
        <f t="shared" si="2"/>
        <v>90.929999999999993</v>
      </c>
      <c r="K21" s="8">
        <v>50</v>
      </c>
      <c r="M21" s="14">
        <f t="shared" si="3"/>
        <v>4546.5</v>
      </c>
      <c r="O21" s="15">
        <v>0.12</v>
      </c>
      <c r="P21" s="16">
        <f t="shared" si="4"/>
        <v>-17.848980000000001</v>
      </c>
      <c r="Q21">
        <f t="shared" si="5"/>
        <v>0</v>
      </c>
      <c r="R21">
        <f t="shared" si="6"/>
        <v>-17</v>
      </c>
      <c r="S21" s="17">
        <f t="shared" si="7"/>
        <v>-90.929999999999993</v>
      </c>
      <c r="T21" s="16">
        <f t="shared" si="8"/>
        <v>-8.9244900000000005</v>
      </c>
      <c r="U21" s="16">
        <f t="shared" si="9"/>
        <v>14.038029999999997</v>
      </c>
      <c r="V21" s="18">
        <f t="shared" si="10"/>
        <v>9.4378703993169333E-2</v>
      </c>
      <c r="W21" s="19">
        <f t="shared" si="11"/>
        <v>0.15438282195095127</v>
      </c>
      <c r="Y21" s="16">
        <f t="shared" si="12"/>
        <v>7437.0749999999998</v>
      </c>
      <c r="Z21" s="16">
        <f t="shared" si="13"/>
        <v>701.90149999999983</v>
      </c>
    </row>
    <row r="22" spans="2:26" hidden="1" x14ac:dyDescent="0.25">
      <c r="B22" s="8">
        <v>5310</v>
      </c>
      <c r="C22" s="9" t="s">
        <v>35</v>
      </c>
      <c r="D22" s="9"/>
      <c r="E22" s="14">
        <v>114.8</v>
      </c>
      <c r="F22" s="14">
        <v>114.8</v>
      </c>
      <c r="G22" s="26">
        <v>94.9</v>
      </c>
      <c r="H22" s="11">
        <v>80.67</v>
      </c>
      <c r="I22" s="12">
        <f t="shared" si="1"/>
        <v>-12.1005</v>
      </c>
      <c r="J22" s="13">
        <f t="shared" si="2"/>
        <v>66.430000000000007</v>
      </c>
      <c r="K22" s="8">
        <v>0</v>
      </c>
      <c r="M22" s="14">
        <f t="shared" si="3"/>
        <v>0</v>
      </c>
      <c r="O22" s="20">
        <v>0.12</v>
      </c>
      <c r="P22" s="21">
        <f t="shared" si="4"/>
        <v>-13.776</v>
      </c>
      <c r="Q22" s="22">
        <f t="shared" si="5"/>
        <v>0</v>
      </c>
      <c r="R22" s="22">
        <f t="shared" si="6"/>
        <v>-17</v>
      </c>
      <c r="S22" s="23">
        <f t="shared" si="7"/>
        <v>-66.430000000000007</v>
      </c>
      <c r="T22" s="21">
        <f t="shared" si="8"/>
        <v>-6.8879999999999999</v>
      </c>
      <c r="U22" s="21">
        <f t="shared" si="9"/>
        <v>10.705999999999994</v>
      </c>
      <c r="V22" s="24">
        <f t="shared" si="10"/>
        <v>9.3257839721254301E-2</v>
      </c>
      <c r="W22" s="25">
        <f t="shared" si="11"/>
        <v>0.1611621255456871</v>
      </c>
      <c r="X22" s="22"/>
      <c r="Y22" s="21">
        <f t="shared" si="12"/>
        <v>0</v>
      </c>
      <c r="Z22" s="21">
        <f t="shared" si="13"/>
        <v>0</v>
      </c>
    </row>
    <row r="23" spans="2:26" x14ac:dyDescent="0.25">
      <c r="B23" s="8">
        <v>5297</v>
      </c>
      <c r="C23" s="9" t="s">
        <v>36</v>
      </c>
      <c r="D23" s="30">
        <f>(F23/G23)-1</f>
        <v>4.3945260347129311E-2</v>
      </c>
      <c r="E23" s="32">
        <v>91.99</v>
      </c>
      <c r="F23" s="29">
        <f>E23*$F$2</f>
        <v>78.191499999999991</v>
      </c>
      <c r="G23" s="26">
        <v>74.900000000000006</v>
      </c>
      <c r="H23" s="11">
        <v>63.67</v>
      </c>
      <c r="I23" s="12">
        <f t="shared" si="1"/>
        <v>-9.5504999999999995</v>
      </c>
      <c r="J23" s="13">
        <f t="shared" si="2"/>
        <v>52.43</v>
      </c>
      <c r="K23" s="8">
        <v>20</v>
      </c>
      <c r="M23" s="14">
        <f t="shared" si="3"/>
        <v>1048.5999999999999</v>
      </c>
      <c r="N23" t="s">
        <v>37</v>
      </c>
      <c r="O23" s="15">
        <v>0.12</v>
      </c>
      <c r="P23" s="16">
        <f t="shared" si="4"/>
        <v>-9.3829799999999981</v>
      </c>
      <c r="Q23">
        <f t="shared" si="5"/>
        <v>-5</v>
      </c>
      <c r="R23">
        <f t="shared" si="6"/>
        <v>0</v>
      </c>
      <c r="S23" s="17">
        <f t="shared" si="7"/>
        <v>-52.43</v>
      </c>
      <c r="T23" s="16">
        <f t="shared" si="8"/>
        <v>-4.691489999999999</v>
      </c>
      <c r="U23" s="16">
        <f t="shared" si="9"/>
        <v>6.6870299999999885</v>
      </c>
      <c r="V23" s="18">
        <f t="shared" si="10"/>
        <v>8.5521188364464026E-2</v>
      </c>
      <c r="W23" s="19">
        <f t="shared" si="11"/>
        <v>0.12754205607476612</v>
      </c>
      <c r="Y23" s="16">
        <f t="shared" si="12"/>
        <v>1563.83</v>
      </c>
      <c r="Z23" s="16">
        <f t="shared" si="13"/>
        <v>133.74059999999977</v>
      </c>
    </row>
    <row r="24" spans="2:26" hidden="1" x14ac:dyDescent="0.25">
      <c r="B24" s="8">
        <v>50546</v>
      </c>
      <c r="C24" s="9" t="s">
        <v>38</v>
      </c>
      <c r="D24" s="9"/>
      <c r="E24" s="14">
        <v>221.7</v>
      </c>
      <c r="F24" s="14">
        <v>221.7</v>
      </c>
      <c r="G24" s="26">
        <v>194.9</v>
      </c>
      <c r="H24" s="11">
        <v>165.67</v>
      </c>
      <c r="I24" s="12">
        <f t="shared" si="1"/>
        <v>-24.850499999999997</v>
      </c>
      <c r="J24" s="13">
        <f t="shared" si="2"/>
        <v>136.43</v>
      </c>
      <c r="K24" s="8">
        <v>0</v>
      </c>
      <c r="M24" s="14">
        <f t="shared" si="3"/>
        <v>0</v>
      </c>
      <c r="O24" s="20">
        <v>0.12</v>
      </c>
      <c r="P24" s="21">
        <f t="shared" si="4"/>
        <v>-26.603999999999999</v>
      </c>
      <c r="Q24" s="22">
        <f t="shared" si="5"/>
        <v>0</v>
      </c>
      <c r="R24" s="22">
        <f t="shared" si="6"/>
        <v>-17</v>
      </c>
      <c r="S24" s="23">
        <f t="shared" si="7"/>
        <v>-136.43</v>
      </c>
      <c r="T24" s="21">
        <f t="shared" si="8"/>
        <v>-13.302</v>
      </c>
      <c r="U24" s="21">
        <f t="shared" si="9"/>
        <v>28.363999999999997</v>
      </c>
      <c r="V24" s="24">
        <f t="shared" si="10"/>
        <v>0.12793865584122688</v>
      </c>
      <c r="W24" s="25">
        <f t="shared" si="11"/>
        <v>0.2079014879425346</v>
      </c>
      <c r="X24" s="22"/>
      <c r="Y24" s="21">
        <f t="shared" si="12"/>
        <v>0</v>
      </c>
      <c r="Z24" s="21">
        <f t="shared" si="13"/>
        <v>0</v>
      </c>
    </row>
    <row r="25" spans="2:26" hidden="1" x14ac:dyDescent="0.25">
      <c r="B25" s="8">
        <v>82169</v>
      </c>
      <c r="C25" s="9" t="s">
        <v>39</v>
      </c>
      <c r="D25" s="9"/>
      <c r="E25" s="14">
        <v>139.9</v>
      </c>
      <c r="F25" s="14">
        <v>139.9</v>
      </c>
      <c r="G25" s="26">
        <v>139.9</v>
      </c>
      <c r="H25" s="11">
        <v>118.92</v>
      </c>
      <c r="I25" s="12">
        <f t="shared" si="1"/>
        <v>-17.838000000000001</v>
      </c>
      <c r="J25" s="13">
        <f t="shared" si="2"/>
        <v>97.929999999999993</v>
      </c>
      <c r="K25" s="8">
        <v>0</v>
      </c>
      <c r="M25" s="14">
        <f t="shared" si="3"/>
        <v>0</v>
      </c>
      <c r="O25" s="15">
        <v>0.12</v>
      </c>
      <c r="P25" s="16">
        <f t="shared" si="4"/>
        <v>-16.788</v>
      </c>
      <c r="Q25">
        <f t="shared" si="5"/>
        <v>0</v>
      </c>
      <c r="R25">
        <f t="shared" si="6"/>
        <v>-17</v>
      </c>
      <c r="S25" s="17">
        <f t="shared" si="7"/>
        <v>-97.929999999999993</v>
      </c>
      <c r="T25" s="16">
        <f t="shared" si="8"/>
        <v>-8.3940000000000001</v>
      </c>
      <c r="U25" s="16">
        <f t="shared" si="9"/>
        <v>-0.21199999999998376</v>
      </c>
      <c r="V25" s="18">
        <f t="shared" si="10"/>
        <v>-1.5153681200856593E-3</v>
      </c>
      <c r="W25" s="19">
        <f t="shared" si="11"/>
        <v>-2.1648116001223706E-3</v>
      </c>
      <c r="Y25" s="16">
        <f t="shared" si="12"/>
        <v>0</v>
      </c>
      <c r="Z25" s="16">
        <f t="shared" si="13"/>
        <v>0</v>
      </c>
    </row>
  </sheetData>
  <autoFilter ref="B5:AA25" xr:uid="{21F98179-8D2C-4520-AAB4-3E299626F543}">
    <filterColumn colId="4">
      <colorFilter dxfId="0"/>
    </filterColumn>
  </autoFilter>
  <mergeCells count="1">
    <mergeCell ref="B4:K4"/>
  </mergeCells>
  <pageMargins left="0.511811024" right="0.511811024" top="0.78740157499999996" bottom="0.78740157499999996" header="0.31496062000000002" footer="0.31496062000000002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5</vt:i4>
      </vt:variant>
    </vt:vector>
  </HeadingPairs>
  <TitlesOfParts>
    <vt:vector size="5" baseType="lpstr">
      <vt:lpstr>30%</vt:lpstr>
      <vt:lpstr>15%+15%</vt:lpstr>
      <vt:lpstr>Planilha2</vt:lpstr>
      <vt:lpstr>Alessandra</vt:lpstr>
      <vt:lpstr>preço em 25-03-2022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Eduardo Bernardino da Silva</dc:creator>
  <cp:lastModifiedBy>Eduardo Bernardino da Silva</cp:lastModifiedBy>
  <dcterms:created xsi:type="dcterms:W3CDTF">2022-01-21T19:35:08Z</dcterms:created>
  <dcterms:modified xsi:type="dcterms:W3CDTF">2022-03-25T13:59:27Z</dcterms:modified>
</cp:coreProperties>
</file>